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trlProps/ctrlProp1.xml" ContentType="application/vnd.ms-excel.controlproperties+xml"/>
  <Override PartName="/xl/ctrlProps/ctrlProp2.xml" ContentType="application/vnd.ms-excel.controlproperties+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ate1904="1" showInkAnnotation="0" codeName="ThisWorkbook" autoCompressPictures="0"/>
  <mc:AlternateContent xmlns:mc="http://schemas.openxmlformats.org/markup-compatibility/2006">
    <mc:Choice Requires="x15">
      <x15ac:absPath xmlns:x15ac="http://schemas.microsoft.com/office/spreadsheetml/2010/11/ac" url="C:\Users\PC17ASUS\Desktop\Suivi Formation ESPE\UE23 - Dossier Technique\Projet TBT\Didac STI2D\"/>
    </mc:Choice>
  </mc:AlternateContent>
  <bookViews>
    <workbookView xWindow="105" yWindow="240" windowWidth="19320" windowHeight="12120" tabRatio="787"/>
  </bookViews>
  <sheets>
    <sheet name="HELP" sheetId="46" r:id="rId1"/>
    <sheet name="Pres-00" sheetId="23" r:id="rId2"/>
    <sheet name="Pres-01" sheetId="24" r:id="rId3"/>
    <sheet name="Pres-02" sheetId="22" r:id="rId4"/>
    <sheet name="Pres-03 - OBJ-&gt;COMP-&gt;SAV" sheetId="25" r:id="rId5"/>
    <sheet name="OC01" sheetId="26" r:id="rId6"/>
    <sheet name="OC02" sheetId="30" r:id="rId7"/>
    <sheet name="OC03" sheetId="31" r:id="rId8"/>
    <sheet name="Séance n°X (2)" sheetId="33" state="hidden" r:id="rId9"/>
    <sheet name="OC04" sheetId="38" r:id="rId10"/>
    <sheet name="Pres-03 - ETT Savoirs" sheetId="16" r:id="rId11"/>
    <sheet name="Pres-04-Deroul" sheetId="27" r:id="rId12"/>
    <sheet name="CI" sheetId="17" state="hidden" r:id="rId13"/>
    <sheet name="S01" sheetId="35" r:id="rId14"/>
    <sheet name="S02" sheetId="34" r:id="rId15"/>
    <sheet name="S03" sheetId="37" r:id="rId16"/>
    <sheet name="S04" sheetId="39" r:id="rId17"/>
    <sheet name="S05" sheetId="40" r:id="rId18"/>
    <sheet name="S06" sheetId="42" r:id="rId19"/>
    <sheet name="S07" sheetId="43" r:id="rId20"/>
    <sheet name="S08" sheetId="44" r:id="rId21"/>
    <sheet name="Pres-04-Séance n°X (2)" sheetId="45" state="hidden" r:id="rId22"/>
    <sheet name="Sxx" sheetId="32" r:id="rId23"/>
    <sheet name="Pres-05-Séquence X" sheetId="28" r:id="rId24"/>
    <sheet name="Pres-06-Séance X" sheetId="29" r:id="rId25"/>
    <sheet name="ETLV" sheetId="48" r:id="rId26"/>
    <sheet name="Organisation Transversal" sheetId="1" r:id="rId27"/>
    <sheet name="Séquence 1" sheetId="4" r:id="rId28"/>
    <sheet name="EdD 1" sheetId="8" r:id="rId29"/>
    <sheet name="Séquence 2" sheetId="6" r:id="rId30"/>
    <sheet name="Séquence 3" sheetId="7" r:id="rId31"/>
    <sheet name="Séquence 4" sheetId="9" r:id="rId32"/>
    <sheet name="Séquence 5" sheetId="5" r:id="rId33"/>
    <sheet name="Séquence 6" sheetId="10" r:id="rId34"/>
    <sheet name="Séquence 7" sheetId="11" r:id="rId35"/>
    <sheet name="Séquence 8" sheetId="12" r:id="rId36"/>
    <sheet name="Séquence 9" sheetId="13" r:id="rId37"/>
    <sheet name="Séquence 10" sheetId="14" r:id="rId38"/>
    <sheet name="Séquence 11" sheetId="15" r:id="rId39"/>
    <sheet name="ITEC" sheetId="3" r:id="rId40"/>
    <sheet name="Feuil2" sheetId="19" r:id="rId41"/>
  </sheets>
  <definedNames>
    <definedName name="_xlnm._FilterDatabase" localSheetId="10" hidden="1">'Pres-03 - ETT Savoirs'!$D$4:$E$122</definedName>
    <definedName name="_xlnm._FilterDatabase" localSheetId="4" hidden="1">'Pres-03 - OBJ-&gt;COMP-&gt;SAV'!$A$17:$A$33</definedName>
    <definedName name="LT">'Pres-04-Deroul'!$41:$41,'Pres-04-Deroul'!$35:$35,'Pres-04-Deroul'!$31:$31,'Pres-04-Deroul'!$27:$27,'Pres-04-Deroul'!$23:$23,'Pres-04-Deroul'!$19:$19,'Pres-04-Deroul'!$15:$15,'Pres-04-Deroul'!$11:$11,'Pres-04-Deroul'!$7:$7,'Pres-04-Deroul'!$3:$3</definedName>
    <definedName name="T" localSheetId="8">'Pres-04-Deroul'!#REF!,'Pres-04-Deroul'!$I$7,'Pres-04-Deroul'!$K$11,'Pres-04-Deroul'!$M$15,'Pres-04-Deroul'!$O$19,'Pres-04-Deroul'!$Q$23,'Pres-04-Deroul'!$S$27,'Pres-04-Deroul'!$U$31,'Pres-04-Deroul'!$W$35</definedName>
  </definedNames>
  <calcPr calcId="162913" concurrentCalc="0"/>
  <extLst>
    <ext xmlns:mx="http://schemas.microsoft.com/office/mac/excel/2008/main" uri="{7523E5D3-25F3-A5E0-1632-64F254C22452}">
      <mx:ArchID Flags="2"/>
    </ext>
  </extLst>
</workbook>
</file>

<file path=xl/calcChain.xml><?xml version="1.0" encoding="utf-8"?>
<calcChain xmlns="http://schemas.openxmlformats.org/spreadsheetml/2006/main">
  <c r="A7" i="38" l="1"/>
  <c r="A7" i="31"/>
  <c r="A7" i="30"/>
  <c r="A7" i="26"/>
  <c r="C35" i="16"/>
  <c r="C36" i="16"/>
  <c r="C37" i="16"/>
  <c r="C38" i="16"/>
  <c r="C39" i="16"/>
  <c r="C40" i="16"/>
  <c r="C41" i="16"/>
  <c r="C42" i="16"/>
  <c r="C43" i="16"/>
  <c r="C44" i="16"/>
  <c r="C45" i="16"/>
  <c r="C46" i="16"/>
  <c r="C47" i="16"/>
  <c r="C48" i="16"/>
  <c r="C49" i="16"/>
  <c r="C50" i="16"/>
  <c r="C51" i="16"/>
  <c r="C52" i="16"/>
  <c r="C53" i="16"/>
  <c r="C54" i="16"/>
  <c r="C55" i="16"/>
  <c r="C56" i="16"/>
  <c r="C57" i="16"/>
  <c r="C58" i="16"/>
  <c r="C59" i="16"/>
  <c r="C60" i="16"/>
  <c r="C61" i="16"/>
  <c r="C62" i="16"/>
  <c r="C63" i="16"/>
  <c r="C64" i="16"/>
  <c r="C65" i="16"/>
  <c r="C66" i="16"/>
  <c r="C67" i="16"/>
  <c r="C68" i="16"/>
  <c r="C69" i="16"/>
  <c r="C70" i="16"/>
  <c r="C71" i="16"/>
  <c r="C72" i="16"/>
  <c r="C73" i="16"/>
  <c r="C74" i="16"/>
  <c r="C75" i="16"/>
  <c r="C76" i="16"/>
  <c r="C77" i="16"/>
  <c r="C78" i="16"/>
  <c r="C79" i="16"/>
  <c r="C80" i="16"/>
  <c r="C81" i="16"/>
  <c r="C82" i="16"/>
  <c r="C83" i="16"/>
  <c r="C84" i="16"/>
  <c r="C85" i="16"/>
  <c r="C86" i="16"/>
  <c r="C87" i="16"/>
  <c r="C88" i="16"/>
  <c r="C89" i="16"/>
  <c r="C90" i="16"/>
  <c r="C91" i="16"/>
  <c r="C92" i="16"/>
  <c r="C93" i="16"/>
  <c r="C94" i="16"/>
  <c r="C95" i="16"/>
  <c r="C96" i="16"/>
  <c r="C97" i="16"/>
  <c r="C98" i="16"/>
  <c r="C99" i="16"/>
  <c r="C100" i="16"/>
  <c r="C101" i="16"/>
  <c r="C102" i="16"/>
  <c r="C103" i="16"/>
  <c r="C104" i="16"/>
  <c r="C105" i="16"/>
  <c r="C106" i="16"/>
  <c r="C107" i="16"/>
  <c r="C108" i="16"/>
  <c r="C109" i="16"/>
  <c r="C110" i="16"/>
  <c r="C111" i="16"/>
  <c r="C112" i="16"/>
  <c r="B35" i="16"/>
  <c r="B36" i="16"/>
  <c r="B37" i="16"/>
  <c r="B38" i="16"/>
  <c r="B39" i="16"/>
  <c r="B40" i="16"/>
  <c r="B41" i="16"/>
  <c r="B42" i="16"/>
  <c r="B43" i="16"/>
  <c r="B44" i="16"/>
  <c r="B45" i="16"/>
  <c r="B46" i="16"/>
  <c r="B47" i="16"/>
  <c r="B48" i="16"/>
  <c r="B49" i="16"/>
  <c r="B50" i="16"/>
  <c r="B51" i="16"/>
  <c r="B52" i="16"/>
  <c r="B53" i="16"/>
  <c r="B54" i="16"/>
  <c r="B55" i="16"/>
  <c r="B56" i="16"/>
  <c r="B57" i="16"/>
  <c r="B58" i="16"/>
  <c r="B59" i="16"/>
  <c r="B60" i="16"/>
  <c r="B61" i="16"/>
  <c r="B62" i="16"/>
  <c r="B63" i="16"/>
  <c r="B64" i="16"/>
  <c r="B65" i="16"/>
  <c r="B66" i="16"/>
  <c r="B67" i="16"/>
  <c r="B68" i="16"/>
  <c r="B69" i="16"/>
  <c r="B70" i="16"/>
  <c r="B71" i="16"/>
  <c r="B72" i="16"/>
  <c r="B73" i="16"/>
  <c r="B74" i="16"/>
  <c r="B75" i="16"/>
  <c r="B76" i="16"/>
  <c r="B77" i="16"/>
  <c r="B78" i="16"/>
  <c r="B79" i="16"/>
  <c r="Q30" i="25"/>
  <c r="Q32" i="25"/>
  <c r="Q16" i="25"/>
  <c r="R30" i="25"/>
  <c r="R32" i="25"/>
  <c r="R16" i="25"/>
  <c r="S30" i="25"/>
  <c r="S32" i="25"/>
  <c r="S16" i="25"/>
  <c r="T30" i="25"/>
  <c r="T32" i="25"/>
  <c r="T16" i="25"/>
  <c r="U30" i="25"/>
  <c r="U32" i="25"/>
  <c r="U16" i="25"/>
  <c r="V30" i="25"/>
  <c r="V32" i="25"/>
  <c r="V16" i="25"/>
  <c r="W30" i="25"/>
  <c r="W32" i="25"/>
  <c r="W16" i="25"/>
  <c r="D122" i="16"/>
  <c r="D121" i="16"/>
  <c r="D120" i="16"/>
  <c r="D119" i="16"/>
  <c r="D118" i="16"/>
  <c r="D117" i="16"/>
  <c r="D116" i="16"/>
  <c r="D115" i="16"/>
  <c r="D114" i="16"/>
  <c r="D113" i="16"/>
  <c r="D112" i="16"/>
  <c r="D111" i="16"/>
  <c r="D110" i="16"/>
  <c r="D109" i="16"/>
  <c r="D108" i="16"/>
  <c r="D107" i="16"/>
  <c r="D106" i="16"/>
  <c r="D105" i="16"/>
  <c r="D104" i="16"/>
  <c r="D103" i="16"/>
  <c r="D102" i="16"/>
  <c r="D101" i="16"/>
  <c r="D100" i="16"/>
  <c r="D99" i="16"/>
  <c r="D98" i="16"/>
  <c r="D97" i="16"/>
  <c r="D96" i="16"/>
  <c r="D95" i="16"/>
  <c r="D94" i="16"/>
  <c r="D93" i="16"/>
  <c r="D92" i="16"/>
  <c r="D91" i="16"/>
  <c r="D90" i="16"/>
  <c r="D89" i="16"/>
  <c r="D88" i="16"/>
  <c r="D87" i="16"/>
  <c r="D86" i="16"/>
  <c r="D85" i="16"/>
  <c r="D84" i="16"/>
  <c r="D83" i="16"/>
  <c r="D82" i="16"/>
  <c r="D81" i="16"/>
  <c r="D79" i="16"/>
  <c r="D78" i="16"/>
  <c r="D77" i="16"/>
  <c r="D76" i="16"/>
  <c r="D75" i="16"/>
  <c r="D74" i="16"/>
  <c r="D73" i="16"/>
  <c r="D72" i="16"/>
  <c r="D71" i="16"/>
  <c r="D70" i="16"/>
  <c r="D69" i="16"/>
  <c r="D68" i="16"/>
  <c r="D67" i="16"/>
  <c r="D66" i="16"/>
  <c r="D65" i="16"/>
  <c r="D64" i="16"/>
  <c r="D63" i="16"/>
  <c r="D62" i="16"/>
  <c r="D61" i="16"/>
  <c r="D60" i="16"/>
  <c r="D59" i="16"/>
  <c r="D58" i="16"/>
  <c r="D57" i="16"/>
  <c r="D56" i="16"/>
  <c r="D55" i="16"/>
  <c r="D54" i="16"/>
  <c r="D53" i="16"/>
  <c r="D52" i="16"/>
  <c r="D51" i="16"/>
  <c r="D50" i="16"/>
  <c r="D49" i="16"/>
  <c r="D48" i="16"/>
  <c r="D47" i="16"/>
  <c r="D46" i="16"/>
  <c r="D45" i="16"/>
  <c r="D44" i="16"/>
  <c r="D43" i="16"/>
  <c r="D42" i="16"/>
  <c r="D41" i="16"/>
  <c r="D40" i="16"/>
  <c r="D39" i="16"/>
  <c r="D38" i="16"/>
  <c r="D37" i="16"/>
  <c r="D36" i="16"/>
  <c r="D35" i="16"/>
  <c r="D7" i="16"/>
  <c r="D8" i="16"/>
  <c r="D9" i="16"/>
  <c r="D10" i="16"/>
  <c r="D11" i="16"/>
  <c r="D12" i="16"/>
  <c r="D13" i="16"/>
  <c r="D14" i="16"/>
  <c r="D15" i="16"/>
  <c r="D16" i="16"/>
  <c r="D17" i="16"/>
  <c r="D18" i="16"/>
  <c r="D19" i="16"/>
  <c r="D20" i="16"/>
  <c r="D21" i="16"/>
  <c r="D22" i="16"/>
  <c r="D23" i="16"/>
  <c r="D24" i="16"/>
  <c r="D25" i="16"/>
  <c r="D26" i="16"/>
  <c r="D27" i="16"/>
  <c r="D28" i="16"/>
  <c r="D29" i="16"/>
  <c r="D30" i="16"/>
  <c r="D31" i="16"/>
  <c r="D32" i="16"/>
  <c r="D33" i="16"/>
  <c r="D6" i="16"/>
  <c r="W15" i="25"/>
  <c r="V15" i="25"/>
  <c r="U15" i="25"/>
  <c r="T15" i="25"/>
  <c r="S15" i="25"/>
  <c r="R15" i="25"/>
  <c r="Q15" i="25"/>
  <c r="D80" i="16"/>
  <c r="D34" i="16"/>
  <c r="D5" i="16"/>
  <c r="C5" i="16"/>
  <c r="F4" i="16"/>
  <c r="C6" i="16"/>
  <c r="C7" i="16"/>
  <c r="C8" i="16"/>
  <c r="C9" i="16"/>
  <c r="C10" i="16"/>
  <c r="C11" i="16"/>
  <c r="C12" i="16"/>
  <c r="C13" i="16"/>
  <c r="C14" i="16"/>
  <c r="C15" i="16"/>
  <c r="C16" i="16"/>
  <c r="C17" i="16"/>
  <c r="C18" i="16"/>
  <c r="C19" i="16"/>
  <c r="C20" i="16"/>
  <c r="C21" i="16"/>
  <c r="C22" i="16"/>
  <c r="C23" i="16"/>
  <c r="C24" i="16"/>
  <c r="C25" i="16"/>
  <c r="C26" i="16"/>
  <c r="C27" i="16"/>
  <c r="C28" i="16"/>
  <c r="C29" i="16"/>
  <c r="C30" i="16"/>
  <c r="C31" i="16"/>
  <c r="C32" i="16"/>
  <c r="C33" i="16"/>
  <c r="C34" i="16"/>
  <c r="C113" i="16"/>
  <c r="C114" i="16"/>
  <c r="C115" i="16"/>
  <c r="C116" i="16"/>
  <c r="C117" i="16"/>
  <c r="C118" i="16"/>
  <c r="C119" i="16"/>
  <c r="C120" i="16"/>
  <c r="C121" i="16"/>
  <c r="C122" i="16"/>
  <c r="E4" i="32"/>
  <c r="E4" i="44"/>
  <c r="E4" i="43"/>
  <c r="E4" i="42"/>
  <c r="E4" i="40"/>
  <c r="E4" i="39"/>
  <c r="E4" i="37"/>
  <c r="E4" i="34"/>
  <c r="E4" i="35"/>
  <c r="I236" i="45"/>
  <c r="H236" i="45"/>
  <c r="G236" i="45"/>
  <c r="F236" i="45"/>
  <c r="E236" i="45"/>
  <c r="A234" i="45"/>
  <c r="D233" i="45"/>
  <c r="I217" i="45"/>
  <c r="H217" i="45"/>
  <c r="G217" i="45"/>
  <c r="F217" i="45"/>
  <c r="E217" i="45"/>
  <c r="A215" i="45"/>
  <c r="D214" i="45"/>
  <c r="I198" i="45"/>
  <c r="H198" i="45"/>
  <c r="G198" i="45"/>
  <c r="F198" i="45"/>
  <c r="E198" i="45"/>
  <c r="A196" i="45"/>
  <c r="D195" i="45"/>
  <c r="I179" i="45"/>
  <c r="H179" i="45"/>
  <c r="G179" i="45"/>
  <c r="F179" i="45"/>
  <c r="E179" i="45"/>
  <c r="A177" i="45"/>
  <c r="D176" i="45"/>
  <c r="I160" i="45"/>
  <c r="H160" i="45"/>
  <c r="G160" i="45"/>
  <c r="F160" i="45"/>
  <c r="E160" i="45"/>
  <c r="A158" i="45"/>
  <c r="D157" i="45"/>
  <c r="I141" i="45"/>
  <c r="H141" i="45"/>
  <c r="G141" i="45"/>
  <c r="F141" i="45"/>
  <c r="E141" i="45"/>
  <c r="A139" i="45"/>
  <c r="D138" i="45"/>
  <c r="I122" i="45"/>
  <c r="H122" i="45"/>
  <c r="G122" i="45"/>
  <c r="F122" i="45"/>
  <c r="E122" i="45"/>
  <c r="A120" i="45"/>
  <c r="D119" i="45"/>
  <c r="I103" i="45"/>
  <c r="H103" i="45"/>
  <c r="G103" i="45"/>
  <c r="F103" i="45"/>
  <c r="E103" i="45"/>
  <c r="A101" i="45"/>
  <c r="D100" i="45"/>
  <c r="I84" i="45"/>
  <c r="H84" i="45"/>
  <c r="G84" i="45"/>
  <c r="F84" i="45"/>
  <c r="E84" i="45"/>
  <c r="A82" i="45"/>
  <c r="A83" i="45"/>
  <c r="D81" i="45"/>
  <c r="I65" i="45"/>
  <c r="H65" i="45"/>
  <c r="G65" i="45"/>
  <c r="F65" i="45"/>
  <c r="E65" i="45"/>
  <c r="A63" i="45"/>
  <c r="D62" i="45"/>
  <c r="I46" i="45"/>
  <c r="H46" i="45"/>
  <c r="G46" i="45"/>
  <c r="F46" i="45"/>
  <c r="E46" i="45"/>
  <c r="A44" i="45"/>
  <c r="D43" i="45"/>
  <c r="D24" i="45"/>
  <c r="D5" i="45"/>
  <c r="E8" i="45"/>
  <c r="E27" i="45"/>
  <c r="A25" i="45"/>
  <c r="A26" i="45"/>
  <c r="D3" i="45"/>
  <c r="I1" i="45"/>
  <c r="I27" i="45"/>
  <c r="H1" i="45"/>
  <c r="H27" i="45"/>
  <c r="G1" i="45"/>
  <c r="G8" i="45"/>
  <c r="F1" i="45"/>
  <c r="F8" i="45"/>
  <c r="A6" i="45"/>
  <c r="D3" i="44"/>
  <c r="I1" i="44"/>
  <c r="H1" i="44"/>
  <c r="G1" i="44"/>
  <c r="F1" i="44"/>
  <c r="A1" i="44"/>
  <c r="D3" i="43"/>
  <c r="I1" i="43"/>
  <c r="H1" i="43"/>
  <c r="G1" i="43"/>
  <c r="F1" i="43"/>
  <c r="A1" i="43"/>
  <c r="D3" i="42"/>
  <c r="I1" i="42"/>
  <c r="H1" i="42"/>
  <c r="G1" i="42"/>
  <c r="F1" i="42"/>
  <c r="A1" i="42"/>
  <c r="D3" i="40"/>
  <c r="I1" i="40"/>
  <c r="H1" i="40"/>
  <c r="G1" i="40"/>
  <c r="F1" i="40"/>
  <c r="A1" i="40"/>
  <c r="D3" i="39"/>
  <c r="I1" i="39"/>
  <c r="H1" i="39"/>
  <c r="G1" i="39"/>
  <c r="F1" i="39"/>
  <c r="A1" i="39"/>
  <c r="A2" i="39"/>
  <c r="I4" i="39"/>
  <c r="F1" i="38"/>
  <c r="F7" i="38"/>
  <c r="E1" i="38"/>
  <c r="E7" i="38"/>
  <c r="D1" i="38"/>
  <c r="D7" i="38"/>
  <c r="C1" i="38"/>
  <c r="C7" i="38"/>
  <c r="B1" i="38"/>
  <c r="D8" i="38"/>
  <c r="D3" i="37"/>
  <c r="I1" i="37"/>
  <c r="H1" i="37"/>
  <c r="G1" i="37"/>
  <c r="F1" i="37"/>
  <c r="A1" i="37"/>
  <c r="D3" i="35"/>
  <c r="I1" i="35"/>
  <c r="H1" i="35"/>
  <c r="G1" i="35"/>
  <c r="F1" i="35"/>
  <c r="A1" i="35"/>
  <c r="D3" i="34"/>
  <c r="I1" i="34"/>
  <c r="H1" i="34"/>
  <c r="G1" i="34"/>
  <c r="F1" i="34"/>
  <c r="A1" i="34"/>
  <c r="A2" i="34"/>
  <c r="D3" i="32"/>
  <c r="A235" i="45"/>
  <c r="F234" i="45"/>
  <c r="A216" i="45"/>
  <c r="D217" i="45"/>
  <c r="A197" i="45"/>
  <c r="D198" i="45"/>
  <c r="A178" i="45"/>
  <c r="H177" i="45"/>
  <c r="A159" i="45"/>
  <c r="D160" i="45"/>
  <c r="A140" i="45"/>
  <c r="I139" i="45"/>
  <c r="A121" i="45"/>
  <c r="D122" i="45"/>
  <c r="D84" i="45"/>
  <c r="G82" i="45"/>
  <c r="A102" i="45"/>
  <c r="F101" i="45"/>
  <c r="H82" i="45"/>
  <c r="F82" i="45"/>
  <c r="I82" i="45"/>
  <c r="A64" i="45"/>
  <c r="H63" i="45"/>
  <c r="A45" i="45"/>
  <c r="F44" i="45"/>
  <c r="H8" i="45"/>
  <c r="I8" i="45"/>
  <c r="F27" i="45"/>
  <c r="G27" i="45"/>
  <c r="D27" i="45"/>
  <c r="H25" i="45"/>
  <c r="I25" i="45"/>
  <c r="G25" i="45"/>
  <c r="F25" i="45"/>
  <c r="A7" i="45"/>
  <c r="F6" i="45"/>
  <c r="A2" i="44"/>
  <c r="H4" i="44"/>
  <c r="A2" i="43"/>
  <c r="D6" i="43"/>
  <c r="F4" i="43"/>
  <c r="G4" i="43"/>
  <c r="H4" i="43"/>
  <c r="I4" i="43"/>
  <c r="A2" i="42"/>
  <c r="G4" i="42"/>
  <c r="A2" i="40"/>
  <c r="F4" i="40"/>
  <c r="D6" i="39"/>
  <c r="F4" i="39"/>
  <c r="G4" i="39"/>
  <c r="H4" i="39"/>
  <c r="A2" i="37"/>
  <c r="H4" i="37"/>
  <c r="A2" i="35"/>
  <c r="F4" i="35"/>
  <c r="F4" i="34"/>
  <c r="H4" i="34"/>
  <c r="I4" i="34"/>
  <c r="G4" i="34"/>
  <c r="D6" i="34"/>
  <c r="B31" i="27"/>
  <c r="B1" i="33"/>
  <c r="F13" i="33"/>
  <c r="E1" i="33"/>
  <c r="D11" i="33"/>
  <c r="A3" i="33"/>
  <c r="G4" i="33"/>
  <c r="I2" i="33"/>
  <c r="H2" i="33"/>
  <c r="G2" i="33"/>
  <c r="F2" i="33"/>
  <c r="A2" i="33"/>
  <c r="F1" i="33"/>
  <c r="F11" i="33"/>
  <c r="D1" i="33"/>
  <c r="F9" i="33"/>
  <c r="C1" i="33"/>
  <c r="D9" i="33"/>
  <c r="C1" i="30"/>
  <c r="C7" i="30"/>
  <c r="I1" i="32"/>
  <c r="H1" i="32"/>
  <c r="G1" i="32"/>
  <c r="F1" i="32"/>
  <c r="A1" i="32"/>
  <c r="B47" i="27"/>
  <c r="B43" i="27"/>
  <c r="B39" i="27"/>
  <c r="B35" i="27"/>
  <c r="B27" i="27"/>
  <c r="B23" i="27"/>
  <c r="B19" i="27"/>
  <c r="B15" i="27"/>
  <c r="B11" i="27"/>
  <c r="B7" i="27"/>
  <c r="B3" i="27"/>
  <c r="A47" i="27"/>
  <c r="A43" i="27"/>
  <c r="A39" i="27"/>
  <c r="A35" i="27"/>
  <c r="A31" i="27"/>
  <c r="A27" i="27"/>
  <c r="A23" i="27"/>
  <c r="A19" i="27"/>
  <c r="A15" i="27"/>
  <c r="A11" i="27"/>
  <c r="A7" i="27"/>
  <c r="A3" i="27"/>
  <c r="D236" i="45"/>
  <c r="I234" i="45"/>
  <c r="H234" i="45"/>
  <c r="G234" i="45"/>
  <c r="H215" i="45"/>
  <c r="G215" i="45"/>
  <c r="F215" i="45"/>
  <c r="I215" i="45"/>
  <c r="I196" i="45"/>
  <c r="H196" i="45"/>
  <c r="G196" i="45"/>
  <c r="F196" i="45"/>
  <c r="I177" i="45"/>
  <c r="G177" i="45"/>
  <c r="D179" i="45"/>
  <c r="F177" i="45"/>
  <c r="I158" i="45"/>
  <c r="H158" i="45"/>
  <c r="G158" i="45"/>
  <c r="F158" i="45"/>
  <c r="H139" i="45"/>
  <c r="D141" i="45"/>
  <c r="F139" i="45"/>
  <c r="G139" i="45"/>
  <c r="I120" i="45"/>
  <c r="H120" i="45"/>
  <c r="F120" i="45"/>
  <c r="G120" i="45"/>
  <c r="H101" i="45"/>
  <c r="G101" i="45"/>
  <c r="D103" i="45"/>
  <c r="I101" i="45"/>
  <c r="G63" i="45"/>
  <c r="D65" i="45"/>
  <c r="F63" i="45"/>
  <c r="I63" i="45"/>
  <c r="D46" i="45"/>
  <c r="I44" i="45"/>
  <c r="H44" i="45"/>
  <c r="G44" i="45"/>
  <c r="D8" i="45"/>
  <c r="I6" i="45"/>
  <c r="G6" i="45"/>
  <c r="H6" i="45"/>
  <c r="G4" i="44"/>
  <c r="D6" i="44"/>
  <c r="I4" i="44"/>
  <c r="F4" i="44"/>
  <c r="F4" i="42"/>
  <c r="D6" i="42"/>
  <c r="I4" i="42"/>
  <c r="H4" i="42"/>
  <c r="D6" i="40"/>
  <c r="I4" i="35"/>
  <c r="H4" i="35"/>
  <c r="D6" i="35"/>
  <c r="G4" i="35"/>
  <c r="I4" i="40"/>
  <c r="H4" i="40"/>
  <c r="G4" i="40"/>
  <c r="F4" i="37"/>
  <c r="D6" i="37"/>
  <c r="I4" i="37"/>
  <c r="G4" i="37"/>
  <c r="F4" i="33"/>
  <c r="H4" i="33"/>
  <c r="I4" i="33"/>
  <c r="D5" i="33"/>
  <c r="A2" i="32"/>
  <c r="H4" i="32"/>
  <c r="E1" i="31"/>
  <c r="E7" i="31"/>
  <c r="F1" i="31"/>
  <c r="F7" i="31"/>
  <c r="D1" i="31"/>
  <c r="D7" i="31"/>
  <c r="C1" i="31"/>
  <c r="C7" i="31"/>
  <c r="B1" i="31"/>
  <c r="D8" i="31"/>
  <c r="F1" i="30"/>
  <c r="F7" i="30"/>
  <c r="E1" i="30"/>
  <c r="E7" i="30"/>
  <c r="D1" i="30"/>
  <c r="D7" i="30"/>
  <c r="B1" i="30"/>
  <c r="D8" i="30"/>
  <c r="J57" i="29"/>
  <c r="AJ33" i="25"/>
  <c r="AJ32" i="25"/>
  <c r="AJ31" i="25"/>
  <c r="AJ30" i="25"/>
  <c r="AJ29" i="25"/>
  <c r="AJ28" i="25"/>
  <c r="AJ27" i="25"/>
  <c r="AJ26" i="25"/>
  <c r="AJ25" i="25"/>
  <c r="AJ24" i="25"/>
  <c r="AJ23" i="25"/>
  <c r="AJ22" i="25"/>
  <c r="AJ21" i="25"/>
  <c r="AJ20" i="25"/>
  <c r="AJ19" i="25"/>
  <c r="AJ18" i="25"/>
  <c r="D23" i="29"/>
  <c r="D25" i="29"/>
  <c r="E9" i="28"/>
  <c r="G9" i="22"/>
  <c r="G10" i="22"/>
  <c r="G11" i="22"/>
  <c r="G12" i="22"/>
  <c r="G13" i="22"/>
  <c r="G14" i="22"/>
  <c r="G15" i="22"/>
  <c r="G16" i="22"/>
  <c r="G17" i="22"/>
  <c r="G18" i="22"/>
  <c r="G19" i="22"/>
  <c r="G20" i="22"/>
  <c r="G21" i="22"/>
  <c r="G22" i="22"/>
  <c r="G8" i="22"/>
  <c r="E10" i="28"/>
  <c r="E8" i="28"/>
  <c r="B6" i="16"/>
  <c r="B7" i="16"/>
  <c r="B8" i="16"/>
  <c r="B9" i="16"/>
  <c r="B10" i="16"/>
  <c r="B11" i="16"/>
  <c r="B12" i="16"/>
  <c r="B13" i="16"/>
  <c r="B14" i="16"/>
  <c r="B15" i="16"/>
  <c r="B16" i="16"/>
  <c r="B17" i="16"/>
  <c r="B18" i="16"/>
  <c r="B19" i="16"/>
  <c r="B20" i="16"/>
  <c r="B21" i="16"/>
  <c r="B22" i="16"/>
  <c r="B23" i="16"/>
  <c r="B24" i="16"/>
  <c r="B25" i="16"/>
  <c r="B26" i="16"/>
  <c r="B27" i="16"/>
  <c r="B28" i="16"/>
  <c r="B29" i="16"/>
  <c r="B30" i="16"/>
  <c r="B31" i="16"/>
  <c r="B32" i="16"/>
  <c r="B33" i="16"/>
  <c r="B34" i="16"/>
  <c r="B80" i="16"/>
  <c r="B81" i="16"/>
  <c r="B82" i="16"/>
  <c r="B83" i="16"/>
  <c r="B84" i="16"/>
  <c r="B85" i="16"/>
  <c r="B86" i="16"/>
  <c r="B87" i="16"/>
  <c r="B88" i="16"/>
  <c r="B89" i="16"/>
  <c r="B90" i="16"/>
  <c r="B91" i="16"/>
  <c r="B92" i="16"/>
  <c r="B93" i="16"/>
  <c r="B94" i="16"/>
  <c r="B95" i="16"/>
  <c r="B96" i="16"/>
  <c r="B97" i="16"/>
  <c r="B98" i="16"/>
  <c r="B99" i="16"/>
  <c r="B100" i="16"/>
  <c r="B101" i="16"/>
  <c r="B102" i="16"/>
  <c r="B103" i="16"/>
  <c r="B104" i="16"/>
  <c r="B105" i="16"/>
  <c r="B106" i="16"/>
  <c r="B107" i="16"/>
  <c r="B108" i="16"/>
  <c r="B109" i="16"/>
  <c r="B110" i="16"/>
  <c r="B111" i="16"/>
  <c r="B112" i="16"/>
  <c r="B113" i="16"/>
  <c r="B114" i="16"/>
  <c r="B115" i="16"/>
  <c r="B116" i="16"/>
  <c r="B117" i="16"/>
  <c r="B118" i="16"/>
  <c r="B119" i="16"/>
  <c r="B120" i="16"/>
  <c r="B121" i="16"/>
  <c r="B122" i="16"/>
  <c r="B5" i="16"/>
  <c r="B1" i="26"/>
  <c r="D8" i="26"/>
  <c r="F1" i="26"/>
  <c r="F7" i="26"/>
  <c r="E1" i="26"/>
  <c r="E7" i="26"/>
  <c r="C1" i="26"/>
  <c r="C7" i="26"/>
  <c r="D1" i="26"/>
  <c r="D7" i="26"/>
  <c r="D33" i="25"/>
  <c r="D32" i="25"/>
  <c r="D31" i="25"/>
  <c r="D30" i="25"/>
  <c r="D29" i="25"/>
  <c r="D28" i="25"/>
  <c r="D27" i="25"/>
  <c r="D26" i="25"/>
  <c r="D25" i="25"/>
  <c r="D24" i="25"/>
  <c r="D23" i="25"/>
  <c r="D22" i="25"/>
  <c r="D21" i="25"/>
  <c r="D20" i="25"/>
  <c r="D19" i="25"/>
  <c r="D18" i="25"/>
  <c r="C33" i="25"/>
  <c r="C32" i="25"/>
  <c r="C31" i="25"/>
  <c r="C30" i="25"/>
  <c r="C29" i="25"/>
  <c r="C28" i="25"/>
  <c r="C27" i="25"/>
  <c r="C26" i="25"/>
  <c r="C25" i="25"/>
  <c r="C24" i="25"/>
  <c r="C23" i="25"/>
  <c r="C22" i="25"/>
  <c r="C21" i="25"/>
  <c r="C20" i="25"/>
  <c r="C19" i="25"/>
  <c r="C18" i="25"/>
  <c r="D6" i="32"/>
  <c r="I4" i="32"/>
  <c r="F4" i="32"/>
  <c r="G4" i="32"/>
  <c r="AJ35" i="25"/>
  <c r="D27" i="29"/>
  <c r="C30" i="22"/>
  <c r="D5" i="28"/>
  <c r="E5" i="28"/>
  <c r="D6" i="28"/>
  <c r="E6" i="28"/>
  <c r="N23" i="29"/>
  <c r="N22" i="29"/>
  <c r="O22" i="29"/>
  <c r="N24" i="29"/>
  <c r="O24" i="29"/>
  <c r="D4" i="28"/>
  <c r="E4" i="28"/>
  <c r="W33" i="25"/>
  <c r="V33" i="25"/>
  <c r="U33" i="25"/>
  <c r="T33" i="25"/>
  <c r="S33" i="25"/>
  <c r="R33" i="25"/>
  <c r="Q33" i="25"/>
  <c r="W31" i="25"/>
  <c r="V31" i="25"/>
  <c r="U31" i="25"/>
  <c r="T31" i="25"/>
  <c r="S31" i="25"/>
  <c r="R31" i="25"/>
  <c r="Q31" i="25"/>
  <c r="W29" i="25"/>
  <c r="V29" i="25"/>
  <c r="U29" i="25"/>
  <c r="T29" i="25"/>
  <c r="S29" i="25"/>
  <c r="R29" i="25"/>
  <c r="Q29" i="25"/>
  <c r="W28" i="25"/>
  <c r="V28" i="25"/>
  <c r="U28" i="25"/>
  <c r="T28" i="25"/>
  <c r="S28" i="25"/>
  <c r="R28" i="25"/>
  <c r="Q28" i="25"/>
  <c r="W27" i="25"/>
  <c r="V27" i="25"/>
  <c r="U27" i="25"/>
  <c r="T27" i="25"/>
  <c r="S27" i="25"/>
  <c r="R27" i="25"/>
  <c r="Q27" i="25"/>
  <c r="W26" i="25"/>
  <c r="V26" i="25"/>
  <c r="U26" i="25"/>
  <c r="T26" i="25"/>
  <c r="S26" i="25"/>
  <c r="R26" i="25"/>
  <c r="Q26" i="25"/>
  <c r="W25" i="25"/>
  <c r="V25" i="25"/>
  <c r="U25" i="25"/>
  <c r="T25" i="25"/>
  <c r="S25" i="25"/>
  <c r="R25" i="25"/>
  <c r="Q25" i="25"/>
  <c r="W24" i="25"/>
  <c r="V24" i="25"/>
  <c r="U24" i="25"/>
  <c r="T24" i="25"/>
  <c r="S24" i="25"/>
  <c r="R24" i="25"/>
  <c r="Q24" i="25"/>
  <c r="W23" i="25"/>
  <c r="V23" i="25"/>
  <c r="U23" i="25"/>
  <c r="T23" i="25"/>
  <c r="S23" i="25"/>
  <c r="R23" i="25"/>
  <c r="Q23" i="25"/>
  <c r="W22" i="25"/>
  <c r="V22" i="25"/>
  <c r="U22" i="25"/>
  <c r="T22" i="25"/>
  <c r="S22" i="25"/>
  <c r="R22" i="25"/>
  <c r="Q22" i="25"/>
  <c r="W21" i="25"/>
  <c r="V21" i="25"/>
  <c r="U21" i="25"/>
  <c r="T21" i="25"/>
  <c r="S21" i="25"/>
  <c r="R21" i="25"/>
  <c r="Q21" i="25"/>
  <c r="W20" i="25"/>
  <c r="V20" i="25"/>
  <c r="U20" i="25"/>
  <c r="T20" i="25"/>
  <c r="S20" i="25"/>
  <c r="R20" i="25"/>
  <c r="Q20" i="25"/>
  <c r="W19" i="25"/>
  <c r="V19" i="25"/>
  <c r="U19" i="25"/>
  <c r="T19" i="25"/>
  <c r="S19" i="25"/>
  <c r="R19" i="25"/>
  <c r="Q19" i="25"/>
  <c r="W18" i="25"/>
  <c r="V18" i="25"/>
  <c r="U18" i="25"/>
  <c r="T18" i="25"/>
  <c r="S18" i="25"/>
  <c r="R18" i="25"/>
  <c r="Q18" i="25"/>
  <c r="K35" i="25"/>
  <c r="L35" i="25"/>
  <c r="M35" i="25"/>
  <c r="N35" i="25"/>
  <c r="O35" i="25"/>
  <c r="P35" i="25"/>
  <c r="K36" i="25"/>
  <c r="L36" i="25"/>
  <c r="M36" i="25"/>
  <c r="N36" i="25"/>
  <c r="O36" i="25"/>
  <c r="P36" i="25"/>
  <c r="K37" i="25"/>
  <c r="L37" i="25"/>
  <c r="M37" i="25"/>
  <c r="N37" i="25"/>
  <c r="O37" i="25"/>
  <c r="P37" i="25"/>
  <c r="K38" i="25"/>
  <c r="L38" i="25"/>
  <c r="M38" i="25"/>
  <c r="N38" i="25"/>
  <c r="O38" i="25"/>
  <c r="P38" i="25"/>
  <c r="K39" i="25"/>
  <c r="L39" i="25"/>
  <c r="M39" i="25"/>
  <c r="N39" i="25"/>
  <c r="O39" i="25"/>
  <c r="P39" i="25"/>
  <c r="K40" i="25"/>
  <c r="L40" i="25"/>
  <c r="M40" i="25"/>
  <c r="N40" i="25"/>
  <c r="O40" i="25"/>
  <c r="P40" i="25"/>
  <c r="K41" i="25"/>
  <c r="L41" i="25"/>
  <c r="M41" i="25"/>
  <c r="N41" i="25"/>
  <c r="O41" i="25"/>
  <c r="P41" i="25"/>
  <c r="K42" i="25"/>
  <c r="L42" i="25"/>
  <c r="M42" i="25"/>
  <c r="N42" i="25"/>
  <c r="O42" i="25"/>
  <c r="P42" i="25"/>
  <c r="K43" i="25"/>
  <c r="L43" i="25"/>
  <c r="M43" i="25"/>
  <c r="N43" i="25"/>
  <c r="O43" i="25"/>
  <c r="P43" i="25"/>
  <c r="K44" i="25"/>
  <c r="L44" i="25"/>
  <c r="M44" i="25"/>
  <c r="N44" i="25"/>
  <c r="O44" i="25"/>
  <c r="P44" i="25"/>
  <c r="K45" i="25"/>
  <c r="L45" i="25"/>
  <c r="M45" i="25"/>
  <c r="N45" i="25"/>
  <c r="O45" i="25"/>
  <c r="P45" i="25"/>
  <c r="K46" i="25"/>
  <c r="L46" i="25"/>
  <c r="M46" i="25"/>
  <c r="N46" i="25"/>
  <c r="O46" i="25"/>
  <c r="P46" i="25"/>
  <c r="K47" i="25"/>
  <c r="L47" i="25"/>
  <c r="M47" i="25"/>
  <c r="N47" i="25"/>
  <c r="O47" i="25"/>
  <c r="P47" i="25"/>
  <c r="K48" i="25"/>
  <c r="L48" i="25"/>
  <c r="M48" i="25"/>
  <c r="N48" i="25"/>
  <c r="O48" i="25"/>
  <c r="P48" i="25"/>
  <c r="K49" i="25"/>
  <c r="L49" i="25"/>
  <c r="M49" i="25"/>
  <c r="N49" i="25"/>
  <c r="O49" i="25"/>
  <c r="P49" i="25"/>
  <c r="K50" i="25"/>
  <c r="L50" i="25"/>
  <c r="M50" i="25"/>
  <c r="N50" i="25"/>
  <c r="O50" i="25"/>
  <c r="P50" i="25"/>
  <c r="J36" i="25"/>
  <c r="J37" i="25"/>
  <c r="J38" i="25"/>
  <c r="J39" i="25"/>
  <c r="J40" i="25"/>
  <c r="J41" i="25"/>
  <c r="J42" i="25"/>
  <c r="J43" i="25"/>
  <c r="J44" i="25"/>
  <c r="J45" i="25"/>
  <c r="J46" i="25"/>
  <c r="J47" i="25"/>
  <c r="J48" i="25"/>
  <c r="J49" i="25"/>
  <c r="J50" i="25"/>
  <c r="J35" i="25"/>
  <c r="AD33" i="25"/>
  <c r="AC33" i="25"/>
  <c r="AB33" i="25"/>
  <c r="AA33" i="25"/>
  <c r="Z33" i="25"/>
  <c r="Y33" i="25"/>
  <c r="X33" i="25"/>
  <c r="AD32" i="25"/>
  <c r="AC32" i="25"/>
  <c r="AB32" i="25"/>
  <c r="AA32" i="25"/>
  <c r="Z32" i="25"/>
  <c r="Y32" i="25"/>
  <c r="X32" i="25"/>
  <c r="AD31" i="25"/>
  <c r="AC31" i="25"/>
  <c r="AB31" i="25"/>
  <c r="AA31" i="25"/>
  <c r="Z31" i="25"/>
  <c r="Y31" i="25"/>
  <c r="X31" i="25"/>
  <c r="AD30" i="25"/>
  <c r="AC30" i="25"/>
  <c r="AB30" i="25"/>
  <c r="AA30" i="25"/>
  <c r="Z30" i="25"/>
  <c r="Y30" i="25"/>
  <c r="X30" i="25"/>
  <c r="AD29" i="25"/>
  <c r="AC29" i="25"/>
  <c r="AB29" i="25"/>
  <c r="AA29" i="25"/>
  <c r="Z29" i="25"/>
  <c r="Y29" i="25"/>
  <c r="X29" i="25"/>
  <c r="AD28" i="25"/>
  <c r="AC28" i="25"/>
  <c r="AB28" i="25"/>
  <c r="AA28" i="25"/>
  <c r="Z28" i="25"/>
  <c r="Y28" i="25"/>
  <c r="X28" i="25"/>
  <c r="AD27" i="25"/>
  <c r="AC27" i="25"/>
  <c r="AB27" i="25"/>
  <c r="AA27" i="25"/>
  <c r="Z27" i="25"/>
  <c r="Y27" i="25"/>
  <c r="X27" i="25"/>
  <c r="AD26" i="25"/>
  <c r="AC26" i="25"/>
  <c r="AB26" i="25"/>
  <c r="AA26" i="25"/>
  <c r="Z26" i="25"/>
  <c r="Y26" i="25"/>
  <c r="X26" i="25"/>
  <c r="AD25" i="25"/>
  <c r="AC25" i="25"/>
  <c r="AB25" i="25"/>
  <c r="AA25" i="25"/>
  <c r="Z25" i="25"/>
  <c r="Y25" i="25"/>
  <c r="X25" i="25"/>
  <c r="AD24" i="25"/>
  <c r="AC24" i="25"/>
  <c r="AB24" i="25"/>
  <c r="AA24" i="25"/>
  <c r="Z24" i="25"/>
  <c r="Y24" i="25"/>
  <c r="X24" i="25"/>
  <c r="AD23" i="25"/>
  <c r="AC23" i="25"/>
  <c r="AB23" i="25"/>
  <c r="AA23" i="25"/>
  <c r="Z23" i="25"/>
  <c r="Y23" i="25"/>
  <c r="X23" i="25"/>
  <c r="AD22" i="25"/>
  <c r="AC22" i="25"/>
  <c r="AB22" i="25"/>
  <c r="AA22" i="25"/>
  <c r="Z22" i="25"/>
  <c r="Y22" i="25"/>
  <c r="X22" i="25"/>
  <c r="AD21" i="25"/>
  <c r="AC21" i="25"/>
  <c r="AB21" i="25"/>
  <c r="AA21" i="25"/>
  <c r="Z21" i="25"/>
  <c r="Y21" i="25"/>
  <c r="X21" i="25"/>
  <c r="AD20" i="25"/>
  <c r="AC20" i="25"/>
  <c r="AB20" i="25"/>
  <c r="AA20" i="25"/>
  <c r="Z20" i="25"/>
  <c r="Y20" i="25"/>
  <c r="X20" i="25"/>
  <c r="AD19" i="25"/>
  <c r="AC19" i="25"/>
  <c r="AB19" i="25"/>
  <c r="AA19" i="25"/>
  <c r="Z19" i="25"/>
  <c r="Y19" i="25"/>
  <c r="X19" i="25"/>
  <c r="AD18" i="25"/>
  <c r="AC18" i="25"/>
  <c r="AB18" i="25"/>
  <c r="AA18" i="25"/>
  <c r="Z18" i="25"/>
  <c r="Y18" i="25"/>
  <c r="X18" i="25"/>
  <c r="O23" i="29"/>
  <c r="D24" i="29"/>
  <c r="U17" i="25"/>
  <c r="V17" i="25"/>
  <c r="W17" i="25"/>
  <c r="Q17" i="25"/>
  <c r="P52" i="25"/>
  <c r="O52" i="25"/>
  <c r="N52" i="25"/>
  <c r="M52" i="25"/>
  <c r="L52" i="25"/>
  <c r="J52" i="25"/>
  <c r="K52" i="25"/>
  <c r="R17" i="25"/>
  <c r="S17" i="25"/>
  <c r="T17" i="25"/>
  <c r="J56" i="25"/>
  <c r="AI27" i="25"/>
  <c r="P68" i="25"/>
  <c r="O66" i="25"/>
  <c r="AI22" i="25"/>
  <c r="AI25" i="25"/>
  <c r="AI29" i="25"/>
  <c r="AI30" i="25"/>
  <c r="M62" i="25"/>
  <c r="N64" i="25"/>
  <c r="L60" i="25"/>
  <c r="K58" i="25"/>
  <c r="AI20" i="25"/>
  <c r="AI23" i="25"/>
  <c r="AI21" i="25"/>
  <c r="AI31" i="25"/>
  <c r="AI33" i="25"/>
  <c r="AI19" i="25"/>
  <c r="AI26" i="25"/>
  <c r="AI28" i="25"/>
  <c r="AI18" i="25"/>
  <c r="AI24" i="25"/>
  <c r="AI32" i="25"/>
  <c r="M11" i="22"/>
  <c r="Q11" i="22"/>
  <c r="L11" i="22"/>
  <c r="P11" i="22"/>
  <c r="K11" i="22"/>
  <c r="O11" i="22"/>
  <c r="M10" i="22"/>
  <c r="Q10" i="22"/>
  <c r="L10" i="22"/>
  <c r="P10" i="22"/>
  <c r="M9" i="22"/>
  <c r="Q9" i="22"/>
  <c r="L9" i="22"/>
  <c r="P9" i="22"/>
  <c r="K9" i="22"/>
  <c r="O9" i="22"/>
  <c r="M8" i="22"/>
  <c r="Q8" i="22"/>
  <c r="L8" i="22"/>
  <c r="P8" i="22"/>
  <c r="M7" i="22"/>
  <c r="Q7" i="22"/>
  <c r="L7" i="22"/>
  <c r="P7" i="22"/>
  <c r="K7" i="22"/>
  <c r="O7" i="22"/>
  <c r="Q12" i="22"/>
  <c r="P12" i="22"/>
  <c r="O12" i="22"/>
  <c r="O10" i="22"/>
  <c r="O8" i="22"/>
  <c r="E10" i="14"/>
  <c r="E9" i="14"/>
  <c r="E8" i="14"/>
  <c r="E10" i="11"/>
  <c r="E9" i="11"/>
  <c r="E8" i="11"/>
  <c r="E10" i="5"/>
  <c r="E9" i="5"/>
  <c r="E8" i="5"/>
  <c r="G27" i="1"/>
  <c r="G42" i="1"/>
  <c r="G28" i="1"/>
  <c r="G30" i="1"/>
  <c r="G31" i="1"/>
  <c r="G32" i="1"/>
  <c r="G34" i="1"/>
  <c r="G35" i="1"/>
  <c r="G37" i="1"/>
  <c r="G38" i="1"/>
  <c r="G39" i="1"/>
  <c r="G41" i="1"/>
  <c r="I26" i="1"/>
  <c r="I25" i="1"/>
  <c r="J26" i="1"/>
  <c r="J25" i="1"/>
  <c r="K26" i="1"/>
  <c r="K25" i="1"/>
  <c r="L26" i="1"/>
  <c r="L25" i="1"/>
  <c r="M26" i="1"/>
  <c r="M25" i="1"/>
  <c r="N26" i="1"/>
  <c r="N25" i="1"/>
  <c r="O26" i="1"/>
  <c r="O25" i="1"/>
  <c r="P26" i="1"/>
  <c r="P25" i="1"/>
  <c r="Q26" i="1"/>
  <c r="Q25" i="1"/>
  <c r="R26" i="1"/>
  <c r="R25" i="1"/>
  <c r="S26" i="1"/>
  <c r="S25" i="1"/>
  <c r="T26" i="1"/>
  <c r="T25" i="1"/>
  <c r="U26" i="1"/>
  <c r="U25" i="1"/>
  <c r="V26" i="1"/>
  <c r="V25" i="1"/>
  <c r="H26" i="1"/>
  <c r="H25" i="1"/>
  <c r="G58" i="1"/>
  <c r="G44" i="1"/>
  <c r="G45" i="1"/>
  <c r="G47" i="1"/>
  <c r="G59" i="1"/>
  <c r="G48" i="1"/>
  <c r="G49" i="1"/>
  <c r="G51" i="1"/>
  <c r="G52" i="1"/>
  <c r="G54" i="1"/>
  <c r="G55" i="1"/>
  <c r="G56" i="1"/>
  <c r="E42" i="1"/>
  <c r="E59" i="1"/>
  <c r="H21" i="1"/>
  <c r="H23" i="1"/>
  <c r="I21" i="1"/>
  <c r="I23" i="1"/>
  <c r="J21" i="1"/>
  <c r="J23" i="1"/>
  <c r="K21" i="1"/>
  <c r="K23" i="1"/>
  <c r="L21" i="1"/>
  <c r="L23" i="1"/>
  <c r="M21" i="1"/>
  <c r="M23" i="1"/>
  <c r="N21" i="1"/>
  <c r="N23" i="1"/>
  <c r="O21" i="1"/>
  <c r="O23" i="1"/>
  <c r="P21" i="1"/>
  <c r="P23" i="1"/>
  <c r="Q21" i="1"/>
  <c r="Q23" i="1"/>
  <c r="R21" i="1"/>
  <c r="R23" i="1"/>
  <c r="S21" i="1"/>
  <c r="S23" i="1"/>
  <c r="T21" i="1"/>
  <c r="T23" i="1"/>
  <c r="U21" i="1"/>
  <c r="U23" i="1"/>
  <c r="V21" i="1"/>
  <c r="V23" i="1"/>
  <c r="E21" i="1"/>
  <c r="G21" i="1"/>
  <c r="G23" i="1"/>
  <c r="D9" i="4"/>
  <c r="D8" i="4"/>
  <c r="D7" i="4"/>
  <c r="D9" i="6"/>
  <c r="D8" i="6"/>
  <c r="D7" i="6"/>
  <c r="D9" i="7"/>
  <c r="D8" i="7"/>
  <c r="D7" i="7"/>
  <c r="D9" i="9"/>
  <c r="D8" i="9"/>
  <c r="D7" i="9"/>
  <c r="D9" i="10"/>
  <c r="D8" i="10"/>
  <c r="D7" i="10"/>
  <c r="E10" i="12"/>
  <c r="E9" i="12"/>
  <c r="E8" i="12"/>
  <c r="E10" i="13"/>
  <c r="E9" i="13"/>
  <c r="E8" i="13"/>
</calcChain>
</file>

<file path=xl/comments1.xml><?xml version="1.0" encoding="utf-8"?>
<comments xmlns="http://schemas.openxmlformats.org/spreadsheetml/2006/main">
  <authors>
    <author>Michel RAGE</author>
  </authors>
  <commentList>
    <comment ref="J15" authorId="0" shapeId="0">
      <text>
        <r>
          <rPr>
            <b/>
            <sz val="9"/>
            <color indexed="81"/>
            <rFont val="Times New Roman"/>
            <family val="1"/>
          </rPr>
          <t>Michel RAGE:</t>
        </r>
        <r>
          <rPr>
            <sz val="9"/>
            <color indexed="81"/>
            <rFont val="Times New Roman"/>
            <family val="1"/>
          </rPr>
          <t xml:space="preserve">
Comportement mécanique des matériaux</t>
        </r>
      </text>
    </comment>
    <comment ref="M15" authorId="0" shapeId="0">
      <text>
        <r>
          <rPr>
            <b/>
            <sz val="9"/>
            <color indexed="81"/>
            <rFont val="Times New Roman"/>
            <family val="1"/>
          </rPr>
          <t>Michel RAGE:</t>
        </r>
        <r>
          <rPr>
            <sz val="9"/>
            <color indexed="81"/>
            <rFont val="Times New Roman"/>
            <family val="1"/>
          </rPr>
          <t xml:space="preserve">
Comportement thermique des matériaux</t>
        </r>
      </text>
    </comment>
    <comment ref="V15" authorId="0" shapeId="0">
      <text>
        <r>
          <rPr>
            <b/>
            <sz val="9"/>
            <color indexed="81"/>
            <rFont val="Times New Roman"/>
            <family val="1"/>
          </rPr>
          <t>Michel RAGE:</t>
        </r>
        <r>
          <rPr>
            <sz val="9"/>
            <color indexed="81"/>
            <rFont val="Times New Roman"/>
            <family val="1"/>
          </rPr>
          <t xml:space="preserve">
Comportement électrique des matériaux</t>
        </r>
      </text>
    </comment>
    <comment ref="J16" authorId="0" shapeId="0">
      <text>
        <r>
          <rPr>
            <b/>
            <sz val="9"/>
            <color indexed="81"/>
            <rFont val="Times New Roman"/>
            <family val="1"/>
          </rPr>
          <t>Michel RAGE:</t>
        </r>
        <r>
          <rPr>
            <sz val="9"/>
            <color indexed="81"/>
            <rFont val="Times New Roman"/>
            <family val="1"/>
          </rPr>
          <t xml:space="preserve">
Equilibre des solides</t>
        </r>
      </text>
    </comment>
    <comment ref="K16" authorId="0" shapeId="0">
      <text>
        <r>
          <rPr>
            <b/>
            <sz val="9"/>
            <color indexed="81"/>
            <rFont val="Times New Roman"/>
            <family val="1"/>
          </rPr>
          <t>Michel RAGE:</t>
        </r>
        <r>
          <rPr>
            <sz val="9"/>
            <color indexed="81"/>
            <rFont val="Times New Roman"/>
            <family val="1"/>
          </rPr>
          <t xml:space="preserve">
Rdm</t>
        </r>
      </text>
    </comment>
    <comment ref="J30" authorId="0" shapeId="0">
      <text>
        <r>
          <rPr>
            <b/>
            <sz val="9"/>
            <color indexed="81"/>
            <rFont val="Times New Roman"/>
            <family val="1"/>
          </rPr>
          <t>Michel RAGE:</t>
        </r>
        <r>
          <rPr>
            <sz val="9"/>
            <color indexed="81"/>
            <rFont val="Times New Roman"/>
            <family val="1"/>
          </rPr>
          <t xml:space="preserve">
équilibre statique d'une structure</t>
        </r>
      </text>
    </comment>
    <comment ref="J37" authorId="0" shapeId="0">
      <text>
        <r>
          <rPr>
            <b/>
            <sz val="9"/>
            <color indexed="81"/>
            <rFont val="Times New Roman"/>
            <family val="1"/>
          </rPr>
          <t>Michel RAGE:</t>
        </r>
        <r>
          <rPr>
            <sz val="9"/>
            <color indexed="81"/>
            <rFont val="Times New Roman"/>
            <family val="1"/>
          </rPr>
          <t xml:space="preserve">
équilibre statique d'une structure</t>
        </r>
      </text>
    </comment>
    <comment ref="J47" authorId="0" shapeId="0">
      <text>
        <r>
          <rPr>
            <b/>
            <sz val="9"/>
            <color indexed="81"/>
            <rFont val="Times New Roman"/>
            <family val="1"/>
          </rPr>
          <t>Michel RAGE:</t>
        </r>
        <r>
          <rPr>
            <sz val="9"/>
            <color indexed="81"/>
            <rFont val="Times New Roman"/>
            <family val="1"/>
          </rPr>
          <t xml:space="preserve">
équilibre statique d'une structure</t>
        </r>
      </text>
    </comment>
    <comment ref="J54" authorId="0" shapeId="0">
      <text>
        <r>
          <rPr>
            <b/>
            <sz val="9"/>
            <color indexed="81"/>
            <rFont val="Times New Roman"/>
            <family val="1"/>
          </rPr>
          <t>Michel RAGE:</t>
        </r>
        <r>
          <rPr>
            <sz val="9"/>
            <color indexed="81"/>
            <rFont val="Times New Roman"/>
            <family val="1"/>
          </rPr>
          <t xml:space="preserve">
équilibre statique d'une structure</t>
        </r>
      </text>
    </comment>
  </commentList>
</comments>
</file>

<file path=xl/sharedStrings.xml><?xml version="1.0" encoding="utf-8"?>
<sst xmlns="http://schemas.openxmlformats.org/spreadsheetml/2006/main" count="2483" uniqueCount="887">
  <si>
    <t xml:space="preserve">10- La commande temporelle des systèmes mécatroniques </t>
    <phoneticPr fontId="1" type="noConversion"/>
  </si>
  <si>
    <t>11- Modélisation et comportement des systèmes</t>
    <phoneticPr fontId="1" type="noConversion"/>
  </si>
  <si>
    <t>Heures terminale</t>
    <phoneticPr fontId="1" type="noConversion"/>
  </si>
  <si>
    <t>Typologie des solutions constructives des liaisons entre solides</t>
    <phoneticPr fontId="1" type="noConversion"/>
  </si>
  <si>
    <t>5-Gestion de l'information dans l'habitat</t>
    <phoneticPr fontId="1" type="noConversion"/>
  </si>
  <si>
    <t xml:space="preserve">3-  Solutions constructives et comportement des structures dans l'habitat </t>
    <phoneticPr fontId="1" type="noConversion"/>
  </si>
  <si>
    <t>4-Solutions constructives et comportement de l'énergie dans l'habitat</t>
    <phoneticPr fontId="1" type="noConversion"/>
  </si>
  <si>
    <t>L'objectif général de la cette séquence est d'approfondir les relations optimisant la réalisation ds systèmes mécaniques à travers leur conception et leur dimensionnement. Cela induit l'approche l'étude des comportements des structures en lien avec les matériaux qui les constituent.</t>
  </si>
  <si>
    <t>2.3.3 Comportement mécanique des systèmes</t>
  </si>
  <si>
    <t xml:space="preserve">3.2.1 Transformateurs et Modulateurs d’énergie associés </t>
  </si>
  <si>
    <t>L'objectif général de la cette séquence est d'approfondir les relations optimisant l'énergie dans les systèmes, dans le prolongement des séquences S4 et S7</t>
  </si>
  <si>
    <t>3.2.1 Convertisseurs d'énergie</t>
  </si>
  <si>
    <t>2.3.5 Comportement énergétique des systèmes: pertes de charges fluidiques</t>
  </si>
  <si>
    <t>2.3.4 Structures porteuses, aspects vivratoires</t>
  </si>
  <si>
    <t>3.2.1 Adaptateurs d'énergie : moteurs électriques et modulateurs</t>
  </si>
  <si>
    <t xml:space="preserve">3.2.2 Stockage d'énergie: </t>
  </si>
  <si>
    <t>Séquences en classe de première</t>
  </si>
  <si>
    <t>S4</t>
  </si>
  <si>
    <t>S5</t>
  </si>
  <si>
    <t>S6</t>
  </si>
  <si>
    <t>S7</t>
  </si>
  <si>
    <t>S8</t>
  </si>
  <si>
    <t>S9</t>
  </si>
  <si>
    <t>S10</t>
  </si>
  <si>
    <t>3. Solutions technologiques [5]</t>
  </si>
  <si>
    <t>2.1 Approche fonctionnelle des systèmes [1]</t>
  </si>
  <si>
    <t>2.1.1 Organisation fonctionnelle d’une chaîne d'énergie</t>
  </si>
  <si>
    <t>(S9)</t>
  </si>
  <si>
    <t>(S3)</t>
  </si>
  <si>
    <t>Représentation du réel, croquis, Représentation numérique des systèmes, Exploitation des représentations numériques</t>
  </si>
  <si>
    <t>L'objectif général de la cette séquence est de prolonger la séquence 1 et de justifier les approches design et architecturales des systèmes mécatroniques et constructifs, en commençant d'aborder les démarches d'analyses fonctionnelles associées. L'approche des cocnepts reste supéerficielle car ils pourront être approfondis dans les séquences suivantes</t>
  </si>
  <si>
    <t>2.2 Représentation du réel et représentations symboliques</t>
  </si>
  <si>
    <t>1ère et Term</t>
  </si>
  <si>
    <t>TERMINALE</t>
    <phoneticPr fontId="1" type="noConversion"/>
  </si>
  <si>
    <t>1- Traitement de l'information</t>
    <phoneticPr fontId="1" type="noConversion"/>
  </si>
  <si>
    <t>2- Dimensionnement des structures</t>
    <phoneticPr fontId="1" type="noConversion"/>
  </si>
  <si>
    <t>1.2.3 Impacts environnementaux associés au cycle de vie du produit :</t>
  </si>
  <si>
    <t>Importance du service rendu, Innovation (de produit, de procédé, de marketing)</t>
  </si>
  <si>
    <t>Recherche de solutions techniques et créativité, stratégie de propriété industrielle, enjeux de la normalisation</t>
  </si>
  <si>
    <t>Classification et typologie des matériaux</t>
  </si>
  <si>
    <t>Comportements caractéristiques des matériaux</t>
  </si>
  <si>
    <t>Équilibre des solides : modélisation des liaisons, actions mécaniques,</t>
  </si>
  <si>
    <t>L'objectif général de la cette séquence est de d'aborder l'équilibre statique des solides en association avec les métériaux qui les constituent. Cette première approche permet de présenter une classification des matériaux et de leurs principales caractéristiques justifiant leur utilisation dans des structures mécaniques.</t>
  </si>
  <si>
    <t>L'objectif général de la cette séquence est d'approfondir le concept d'utilisation et d'optimisation des énergies mises en œuvre dans les systèmes à travers le concept de chaîne d'énergie. Cette approche permet de présenter et justifier les fonctions des principaux constituants et d'approfondir le concept d'efficacité énergétique en lien avec le concept de rendement.</t>
  </si>
  <si>
    <t>2.2.2 Représentation symbolique, flux d'énergie</t>
  </si>
  <si>
    <t>3.2.1 Transformateurs et modulateurs d'énergie</t>
  </si>
  <si>
    <t>3.2.2 Stockage de l'énergie</t>
  </si>
  <si>
    <t>1.2.3 Efficacité énergétique d'un système</t>
  </si>
  <si>
    <t>2.3.5 Sources et charges</t>
  </si>
  <si>
    <t>2.3.5 Conservation d'énergie</t>
  </si>
  <si>
    <t>L'objectif général de la cette séquence est d'approfondir les relations liant minimisation et optimisation des énergies et matériaux, amenant aux réduction des masses des systèmes en mouvement ou au choix de matériaux performants de certians points de vue (thermique, résistivité, par exemple). Cette séquence permet de réinvestir et d'approfondir des concepts vus précédemment (compétitivité, matériaux et solutions constructives)</t>
  </si>
  <si>
    <t>Architecture client/serveur : protocoles FTP et HTTP [10]</t>
  </si>
  <si>
    <t>Pour la mise en œuvre des activités de travaux pratiques sur les réseaux, s’il n’est pas possible d’obtenir un réseau pédagogique isolé du réseau de l'établissement (DMZ), le routeur devra être remplacé par un modem - routeur ADSL (X-Box).</t>
  </si>
  <si>
    <t>Gestion d'un nœud de réseau par le paramétrage d'un routeur : adresses IP, NAT/PAT, DNS, pare-feu</t>
  </si>
  <si>
    <t>[1] L’enseignement s’appuie sur l’analyse de différents systèmes, mettant en œuvre plusieurs formes d’énergie.</t>
  </si>
  <si>
    <t>[2] Loi normale, moyenne et écart-type.</t>
  </si>
  <si>
    <t>[3] On se limite au domaine des basses fréquences. Le mesurage en hautes fréquences peut éventuellement être abordé dans la spécialisation SIN.</t>
  </si>
  <si>
    <t>[4] Nécessité d’une étroite coordination avec la progression pédagogique en mathématiques.</t>
  </si>
  <si>
    <t xml:space="preserve">[5] Ce chapitre n’est pas traité indépendamment mais s’intègre dans les deux chapitres précédents. </t>
  </si>
  <si>
    <t>[6] On se limite à une approche qualitative des différentes fonctions analogiques de base. Cette partie est approfondie dans la spécialisation SIN.</t>
  </si>
  <si>
    <t>[7] On se limite à une approche qualitative des différentes modulations.</t>
  </si>
  <si>
    <t>[8] Représentation des nombres complexes .</t>
  </si>
  <si>
    <t>[9] On se limite à une approche qualitative des techniques de multiplexage (temporel et fréquentiel).</t>
  </si>
  <si>
    <t>[10] On se limite à la couche application du modèle OSI. Les protocoles de la couche transport (UDP et TCP) sont étudiés dans la spécialisation SIN.</t>
  </si>
  <si>
    <t>L'objectif général de la première séquence est de présenter les finalités de l'enseignement STI2D. Les concepts étudiés sont abordés à un premier niveau de découverte et seront tous repris dans les séquences ultérieures. Il ne s'agit donc pas de mener des analyses exhaustives de chaque item mais de proposer une approche globale donnant du sens aux items et justifiant l'enseignement.</t>
  </si>
  <si>
    <t xml:space="preserve">1.1.2 Cycle de vie d’un produit </t>
  </si>
  <si>
    <t xml:space="preserve">1.2.3 Apport de la chaîne d’information </t>
  </si>
  <si>
    <t>1.2.3 Efficacité énergétique</t>
  </si>
  <si>
    <t>On se limite à l’étude du bilan énergétique externe des systèmes de stockage durant les principales phases de fonctionnement.</t>
  </si>
  <si>
    <t>Constituants permettant le stockage sous forme :</t>
  </si>
  <si>
    <t>- mécanique, hydraulique ou pneumatique : sous forme potentielle et/ou cinétique</t>
  </si>
  <si>
    <t>- chimique : piles et accumulateurs, combustibles, carburants, comburants</t>
  </si>
  <si>
    <t>- électrostatique : condensateur et super condensateur</t>
  </si>
  <si>
    <t>- électromagnétique</t>
  </si>
  <si>
    <t>- thermique : chaleur latente et chaleur sensible</t>
  </si>
  <si>
    <t>3.2.3 Acquisition et codage de l’information</t>
  </si>
  <si>
    <t>On privilégie des activités de travaux pratiques articulées autour de chaînes d’acquisition et de traitement logiciel, après instrumentation de systèmes réels.</t>
  </si>
  <si>
    <t>Capteurs : approche qualitative des capteurs, grandeur mesurée et grandeurs d’influence (parasitage, sensibilité, linéarité)</t>
  </si>
  <si>
    <t>Conditionnement et adaptation du capteur à la chaîne d’information, échantillonnage, blocage</t>
  </si>
  <si>
    <t>Filtrage de l’information : types de filtres (approche par gabarit)</t>
  </si>
  <si>
    <t>Restitution de l’information : approche qualitative des démodulations (transducteurs Voix, Données, Images ; commande des  pré-actionneurs)</t>
  </si>
  <si>
    <t>3.2.4 Transmission de l’information, réseaux et internet</t>
  </si>
  <si>
    <t>L’ensemble de ces domaines liés aux transmissions de l’information sur des réseaux est étudié de manière plus approfondie dans la spécialisation SIN. En classe de première, on se limite à la découverte de la communication via un réseau local de type Ethernet.</t>
  </si>
  <si>
    <t>Transmission de l’information (modulations d’amplitude, modulations de fréquence, modulations de phase) [7]</t>
  </si>
  <si>
    <t>*  M[8]</t>
  </si>
  <si>
    <t>Caractéristiques d’un canal de transmission, multiplexage [9]</t>
  </si>
  <si>
    <t>Organisations matérielle et logicielle d’un dispositif communicant : constituants et interfaçages</t>
  </si>
  <si>
    <t>Modèles en couche des réseaux, protocoles et encapsulation des données</t>
  </si>
  <si>
    <t>Adresse physique (MAC) du protocole Ethernet et adresse logique (IP) du protocole IP. Lien adresse MAC/IP : protocole ARP</t>
  </si>
  <si>
    <t>Les opérandes simples (somme, différence, multiplication, retard, comparaison) sont extraites de bibliothèques graphiques fournies.</t>
  </si>
  <si>
    <t>Codage (binaire, hexadécimal, ASCII) et transcodage de l’information, compression, correction</t>
  </si>
  <si>
    <t>On se limite aux principes de la programmation objet.</t>
  </si>
  <si>
    <t>Programmation objet : structures élémentaires de classe, concept d'instanciation</t>
  </si>
  <si>
    <t>Pour les systèmes événementiels on utilise les composants programmables intégrés.</t>
  </si>
  <si>
    <t>Traitement programmé : structure à base de microcontrôleurs et structures spécialisées (composants analogiques et/ou numériques programmables)</t>
  </si>
  <si>
    <t>Systèmes événementiels : logique combinatoire, logique séquentielle</t>
  </si>
  <si>
    <t>Traitement analogique de l’information : opérations élémentaires (addition, soustraction, multiplication, saturation) [6]</t>
  </si>
  <si>
    <t>3.2 Constituants d’un système</t>
  </si>
  <si>
    <t>3.2.1 Transformateurs et Modulateurs d’énergie associés</t>
  </si>
  <si>
    <t>Seuls les réducteurs à engrenage droit et à axes parallèles sont abordés.</t>
  </si>
  <si>
    <t>Adaptateurs d’énergie : réducteurs mécaniques, transformateurs électriques parfaits et échangeurs thermiques</t>
  </si>
  <si>
    <t>Il convient d’insister sur la complémentarité entre modulation et conversion d’énergie permettant de s’adapter aux caractéristiques de la charge.</t>
  </si>
  <si>
    <t>Actionneurs et modulateurs : moteurs électriques et modulateurs, vérins pneumatiques et interfaces, vannes pilotées dans l’habitat pour des applications hydrauliques et thermiques</t>
  </si>
  <si>
    <t>L’étude des convertisseurs d’énergie inclut les systèmes d’échanges thermiques.</t>
  </si>
  <si>
    <t>Accouplements permanents ou non, freins</t>
  </si>
  <si>
    <t>Les convertisseurs d’énergie sont traités en se limitant à leurs caractéristiques d’entrées/sorties externes. Le moteur thermique n’est  étudié que  dans le cas d’une hybridation.</t>
  </si>
  <si>
    <t>Convertisseurs d'énergie : ventilateurs, pompes, compresseurs, moteur thermique</t>
  </si>
  <si>
    <t>Éclairage</t>
  </si>
  <si>
    <t>3.2.2 Stockage d’énergie</t>
  </si>
  <si>
    <t>Les modèles de comportement sont étudiés autour d’un point de fonctionnement. Au niveau de l’expression de l’information on se limite aux grandeurs statistiques usuelles (moyenne et écart type)</t>
  </si>
  <si>
    <t xml:space="preserve">Modèles de description en statique et en dynamique  </t>
  </si>
  <si>
    <t>Modèles algorithmiques : structures algorithmiques élémentaires (boucles, conditions, transitions conditionnelles). Variables</t>
  </si>
  <si>
    <t xml:space="preserve">M[4] </t>
  </si>
  <si>
    <t>3.1 Structures matérielles et/ou logicielles</t>
  </si>
  <si>
    <t>3.1.1 Choix des matériaux</t>
  </si>
  <si>
    <r>
      <t>On se limite à des études de dossiers technologiques</t>
    </r>
    <r>
      <rPr>
        <b/>
        <i/>
        <sz val="9"/>
        <color indexed="8"/>
        <rFont val="Arial"/>
        <family val="2"/>
      </rPr>
      <t xml:space="preserve"> </t>
    </r>
    <r>
      <rPr>
        <i/>
        <sz val="9"/>
        <color indexed="8"/>
        <rFont val="Arial"/>
        <family val="2"/>
      </rPr>
      <t>montrant que le choix d’un matériau répond à des contraintes du cahier des charges et relève d’une démarche structurée s’appuyant sur l’utilisation de bases de données, permettant une analyse selon plusieurs critères. Les approches multi contraintes et multi objectifs permettent de montrer que les choix de matériaux relèvent de compromis entre des critères opposés. Les indices de performance permettent de relier les connaissances de Rdm. avec le choix des matériaux.</t>
    </r>
  </si>
  <si>
    <t>Principes de choix, indices de performances, méthodes structurées d’optimisation d’un choix, conception multi contraintes et multi objectifs</t>
  </si>
  <si>
    <t>3.1.2 Typologie des solutions constructives des liaisons entre solides</t>
  </si>
  <si>
    <t>On aborde les différents types de liaisons et leurs déclinaisons dans des objets manufacturés (analyse des mouvements cinématiques) ou dans des ouvrages (analyses des déformations).</t>
  </si>
  <si>
    <t>Caractérisation des liaisons sur les systèmes</t>
  </si>
  <si>
    <t>Relation avec les mouvements / déformations et les efforts</t>
  </si>
  <si>
    <t>3.1.3 Typologie des solutions constructives de l’énergie</t>
  </si>
  <si>
    <t>Il s’agit d’identifier les différents types de structures d’association de transformateurs d’énergie et de modulateurs associés ainsi que les formes d’énergies transformées.</t>
  </si>
  <si>
    <t>Système énergétique mono source</t>
  </si>
  <si>
    <t>Système énergétique multi source et  hybride</t>
  </si>
  <si>
    <t>3.1.4 Traitement de l’information</t>
  </si>
  <si>
    <t>Physique Chimie : formes de l’énergie (grandeurs caractéristiques associées aux énergies – électrique, électromagnétique, thermique, chimique, fluidique, rayonnante, nucléaire – unités, ordres de grandeur, travail, puissance.  Principes de base de la dynamique des fluides et de la thermodynamique appliqués aux systèmes techniques.  Transformations de l’énergie (électrique - électrique, électrique - mécanique, électrique - thermique, électrique - éclairement, cinétique - électrique, mécanique - thermique).  Modulation de l’énergie</t>
  </si>
  <si>
    <t>On privilégie l’emploi de formulaires pour la détermination des pertes de charges des réseaux fluidiques.  Activités pratiques sur maquettes instrumentées permettant de caractériser les paramètres influents du fonctionnement de différentes chaînes d’énergies et d’optimiser les échanges d’énergie entre une source et une charge. On s’attache à la caractéristique des charges en lien avec un modèle de comportement. Les modèles de comportement sont étudiés autour d’un point de fonctionnement.</t>
  </si>
  <si>
    <t>Analyse des pertes de charges fluidiques, caractéristiques des composants</t>
  </si>
  <si>
    <t>Les paramètres de gestion de l’énergie liés au stockage et aux transformations</t>
  </si>
  <si>
    <t>Conservation d’énergie, pertes et rendements, principe de réversibilité</t>
  </si>
  <si>
    <t>Natures et caractéristiques des sources et des charges</t>
  </si>
  <si>
    <t>Caractérisation des échanges d’énergie entre source et charge : disponibilité, puissance, reconfiguration, qualité, adaptabilité au profil de charge, régularité</t>
  </si>
  <si>
    <t>2.3.6 Comportements informationnels des systèmes[3]</t>
  </si>
  <si>
    <t>Activités pratiques liées à la mise en œuvre d’un produit industriel ou d’un système permettant l’application des différents modèles de description de l’information (en statique et en dynamique) et la caractérisation des entrées-sorties de ses différents constituants.</t>
  </si>
  <si>
    <t>Caractérisation de l’information : expression, visualisation, interprétation, caractérisations temporelle et fréquentielle</t>
  </si>
  <si>
    <t>Comportements caractéristiques des matériaux selon les points de vue</t>
  </si>
  <si>
    <t>Mécaniques (efforts, frottements, élasticité, dureté, ductilité)</t>
  </si>
  <si>
    <t>Thermiques (échauffement par conduction, convection et rayonnement, fusion, écoulement)</t>
  </si>
  <si>
    <t>Ėlectrique (résistivité, perméabilité, permittivité)</t>
  </si>
  <si>
    <t>2.3.3 Comportement mécaniques des systèmes</t>
  </si>
  <si>
    <t>On se limite à une résolution graphique de l’équilibre d’un solide soumis à trois forces et à l’utilisation du modèle de présentation « torseur statique » en mode descriptif uniquement.La majorité des activités est pratique et se déroule sur des maquettes didactisées et des dispositifs expérimentaux simples.</t>
  </si>
  <si>
    <t>Physique Chimie : solides en mouvement (translation rectiligne et rotation autour d’un axe fixe). Aspects énergétiques du mouvement</t>
  </si>
  <si>
    <r>
      <t>Actions</t>
    </r>
    <r>
      <rPr>
        <i/>
        <sz val="9"/>
        <color indexed="8"/>
        <rFont val="Arial"/>
        <family val="2"/>
      </rPr>
      <t> : ponctuelles, linéiques uniformément réparties, couples, moments.</t>
    </r>
  </si>
  <si>
    <t>Équilibre des solides : modélisation des liaisons, actions mécaniques, principe fondamental de la statique, résolution d’un problème de statique plane</t>
  </si>
  <si>
    <r>
      <t>Sollicitations</t>
    </r>
    <r>
      <rPr>
        <i/>
        <sz val="9"/>
        <color indexed="8"/>
        <rFont val="Arial"/>
        <family val="2"/>
      </rPr>
      <t> : traction, compression, flexion simple.</t>
    </r>
  </si>
  <si>
    <t>Résistance des matériaux : hypothèses et modèle poutre, types de sollicitations simples, notion de contrainte et de déformation, loi de Hooke et module d’Young, limite élastique, étude d’une sollicitation simple</t>
  </si>
  <si>
    <t>2.3.4 Structures porteuses</t>
  </si>
  <si>
    <t>À ne traiter que sous forme expérimentale de manière à faire apparaître le lien entre amplitude des vibrations, fréquence et inertie – raideur du produit.</t>
  </si>
  <si>
    <t>Aspects vibratoires</t>
  </si>
  <si>
    <t>Modélisation du transfert de charges (efforts) dans une structure filaire (de type portique, charpente ou poutres-poteaux)</t>
  </si>
  <si>
    <t>Transfert de charges</t>
  </si>
  <si>
    <t>Identification qualitative des sollicitations auxquels sont soumis les éléments (traction, compression, flexion). Association du type de sollicitations à un choix de matériaux.</t>
  </si>
  <si>
    <t>2.3.5 Comportement énergétique des systèmes</t>
  </si>
  <si>
    <t xml:space="preserve"> </t>
  </si>
  <si>
    <t>Schéma architectural (mécanique, énergétique, informationnel)</t>
  </si>
  <si>
    <t xml:space="preserve">Le schéma architectural permet de décrire l’organisation structurelle d’un produit industriel de manière non normalisée, il fait apparaître les composants et constituants (choix techniques). </t>
  </si>
  <si>
    <t>Représentations des répartitions et de l’évolution des grandeurs énergétiques (diagramme, vidéo, image)</t>
  </si>
  <si>
    <t>Représentations associées au codage de l’information : variables, encapsulation des données</t>
  </si>
  <si>
    <t>2.3 Approche comportementale</t>
  </si>
  <si>
    <t>2.3.1 Modèles de comportement</t>
  </si>
  <si>
    <t>Il s’agit de proposer une approche simple permettant de justifier l’utilisation d’un modèle de comportement, pouvant s’appuyer sur une simulation, permettant de justifier le paramétrage, les objectifs associés (justification de performance, prédiction d’un comportement ) et la comparaison avec le réel.</t>
  </si>
  <si>
    <t>Principes généraux d’utilisation</t>
  </si>
  <si>
    <r>
      <t xml:space="preserve">Identification et limites des modèles de comportements, </t>
    </r>
    <r>
      <rPr>
        <b/>
        <vertAlign val="superscript"/>
        <sz val="10"/>
        <color indexed="8"/>
        <rFont val="Arial"/>
        <family val="2"/>
      </rPr>
      <t xml:space="preserve"> </t>
    </r>
    <r>
      <rPr>
        <sz val="10"/>
        <color indexed="8"/>
        <rFont val="Arial"/>
        <family val="2"/>
      </rPr>
      <t>paramétrage associé aux progiciels de simulation</t>
    </r>
  </si>
  <si>
    <t>Identification des variables du modèle, simulation et comparaison des résultats obtenus au système réel ou à son cahier des charges</t>
  </si>
  <si>
    <t>M[2]</t>
  </si>
  <si>
    <t>Il s’agit de faire une analyse permettant de mettre en évidence l’influence du paramétrage sur la pertinence des résultats de la simulation.</t>
  </si>
  <si>
    <t>2.3.2 Comportement des matériaux</t>
  </si>
  <si>
    <t>Privilégier une approche qualitative par comparaison à partir d’expérimentations permettant de retenir des ordres de grandeur. Toutes les familles de matériaux sont expérimentées en lien avec les domaines d’emplois caractéristiques.</t>
  </si>
  <si>
    <t>Physique Chimie : matériaux métalliques, matières plastiques, céramiques. Comportement physico-chimiques (électrique, magnétique, oxydation, corrosion)</t>
  </si>
  <si>
    <t>Les matériaux composites sont ceux de tous les systèmes.</t>
  </si>
  <si>
    <t>Matériaux composites, nano matériaux. Classification et typologie des matériaux</t>
  </si>
  <si>
    <t>T</t>
  </si>
  <si>
    <t>La progression pédagogique est à coordonner avec celle de physique sur les points complémentaires des programmes.</t>
  </si>
  <si>
    <r>
      <t>-</t>
    </r>
    <r>
      <rPr>
        <sz val="7"/>
        <color indexed="8"/>
        <rFont val="Times New Roman"/>
        <family val="1"/>
      </rPr>
      <t xml:space="preserve">        </t>
    </r>
    <r>
      <rPr>
        <sz val="10"/>
        <color indexed="8"/>
        <rFont val="Arial"/>
        <family val="2"/>
      </rPr>
      <t>minimisation de la consommation énergétique</t>
    </r>
  </si>
  <si>
    <t>Efficacité énergétique d’un système</t>
  </si>
  <si>
    <t>Apport de la chaîne d’information associée à la commande pour améliorer l’efficacité globale d’un système</t>
  </si>
  <si>
    <t xml:space="preserve">2. Outils et méthodes d’analyse et de description des systèmes </t>
  </si>
  <si>
    <r>
      <t>1</t>
    </r>
    <r>
      <rPr>
        <b/>
        <vertAlign val="superscript"/>
        <sz val="10"/>
        <color indexed="8"/>
        <rFont val="Arial"/>
        <family val="2"/>
      </rPr>
      <t>re</t>
    </r>
    <r>
      <rPr>
        <b/>
        <sz val="10"/>
        <color indexed="8"/>
        <rFont val="Arial"/>
        <family val="2"/>
      </rPr>
      <t xml:space="preserve"> /T</t>
    </r>
  </si>
  <si>
    <t>2.1.1 Organisation fonctionnelle d’une chaîne d’énergie</t>
  </si>
  <si>
    <t>On se limite à une caractérisation externe des fonctions.</t>
  </si>
  <si>
    <t>Caractérisation des fonctions relatives à l’énergie : production, transport, distribution, stockage, transformation, modulation.</t>
  </si>
  <si>
    <t>2.1.2 Organisation fonctionnelle d’une chaîne d’information</t>
  </si>
  <si>
    <t>On se limite au transfert de données en bande de base (pas de transposition de fréquence, pas de modulation).</t>
  </si>
  <si>
    <t>Caractérisation des fonctions relatives à l'information : acquisition et restitution, codage et traitement, transmission</t>
  </si>
  <si>
    <t>2.2 Outils de représentation</t>
  </si>
  <si>
    <t>STI</t>
  </si>
  <si>
    <t>2.2.1 Représentation du réel</t>
  </si>
  <si>
    <t xml:space="preserve">L’exploitation concerne uniquement les utilisations en moyen de communication : </t>
  </si>
  <si>
    <r>
      <t>Croquis</t>
    </r>
    <r>
      <rPr>
        <sz val="10"/>
        <color indexed="10"/>
        <rFont val="Arial"/>
        <family val="2"/>
      </rPr>
      <t xml:space="preserve"> </t>
    </r>
    <r>
      <rPr>
        <sz val="10"/>
        <color indexed="8"/>
        <rFont val="Arial"/>
        <family val="2"/>
      </rPr>
      <t>(design produit, architecture)</t>
    </r>
  </si>
  <si>
    <r>
      <t>-</t>
    </r>
    <r>
      <rPr>
        <sz val="7"/>
        <color indexed="8"/>
        <rFont val="Times New Roman"/>
        <family val="1"/>
      </rPr>
      <t xml:space="preserve">        </t>
    </r>
    <r>
      <rPr>
        <i/>
        <sz val="9"/>
        <color indexed="8"/>
        <rFont val="Arial"/>
        <family val="2"/>
      </rPr>
      <t>réalisation d’une image selon un point de vue (du concepteur, du spécificateur, du fabricant, du commercial, du spécialiste de la maintenance, du monteur, de l'installateur, de l'utilisateur, etc.) ;</t>
    </r>
  </si>
  <si>
    <t>Représentation volumique numérique des systèmes</t>
  </si>
  <si>
    <r>
      <t>-</t>
    </r>
    <r>
      <rPr>
        <sz val="7"/>
        <color indexed="8"/>
        <rFont val="Times New Roman"/>
        <family val="1"/>
      </rPr>
      <t xml:space="preserve">        </t>
    </r>
    <r>
      <rPr>
        <i/>
        <sz val="9"/>
        <color indexed="8"/>
        <rFont val="Arial"/>
        <family val="2"/>
      </rPr>
      <t>adaptation des formats de données ;</t>
    </r>
  </si>
  <si>
    <r>
      <t>-</t>
    </r>
    <r>
      <rPr>
        <sz val="7"/>
        <color indexed="8"/>
        <rFont val="Times New Roman"/>
        <family val="1"/>
      </rPr>
      <t xml:space="preserve">        </t>
    </r>
    <r>
      <rPr>
        <i/>
        <sz val="9"/>
        <color indexed="8"/>
        <rFont val="Arial"/>
        <family val="2"/>
      </rPr>
      <t>restitution associée à une représentation et choix du support.</t>
    </r>
  </si>
  <si>
    <t>2.2.2 Représentations symboliques</t>
  </si>
  <si>
    <t xml:space="preserve">L’enseignement sur les schémas se limite au mode lecture et interprétation sur des systèmes ou sous-systèmes simples. </t>
  </si>
  <si>
    <t>Représentation symbolique associée à la modélisation des systèmes : diagrammes adaptés SysML, graphe de flux d’énergie, schéma cinématique, schéma électrique, schéma fluidique.</t>
  </si>
  <si>
    <t>Le schéma cinématique n’est pas obligatoirement le schéma minimal mais celui qui correspond le mieux à la description fonctionnelle du mécanisme étudié.</t>
  </si>
  <si>
    <t>Physique Chimie : les ressources énergétiques : sources primaires et secondaires (hydraulique, nucléaire, solaire, biomasse, géologique (géothermie, pétrole, gaz, charbon), chimique (piles à combustible), électrique, mécanique)</t>
  </si>
  <si>
    <r>
      <t>Les études de dossiers technologiques doivent permettre l’identification des paramètres influant sur le coût de l’énergie et sur sa disponibilité : localisation et ressources estimées, complexification de l’extraction et des traitements nécessaires, choix du mode de transport et de distribution</t>
    </r>
    <r>
      <rPr>
        <sz val="10"/>
        <color indexed="8"/>
        <rFont val="Arial"/>
        <family val="2"/>
      </rPr>
      <t>.</t>
    </r>
  </si>
  <si>
    <t>Coûts relatifs, disponibilité, impacts environnementaux des matériaux</t>
  </si>
  <si>
    <t>Enjeux énergétiques mondiaux : extraction et transport, production centralisée, production locale</t>
  </si>
  <si>
    <t>*</t>
  </si>
  <si>
    <t>1.2.3 Utilisation raisonnée des ressources</t>
  </si>
  <si>
    <t xml:space="preserve">Approche comparative sur des cas d’optimisation. Ce concept est abordé à l’occasion d’études de dossiers technologiques globales portant sur les différents champs technologiques. </t>
  </si>
  <si>
    <t>Propriétés physico-chimiques, mécaniques et thermiques des matériaux</t>
  </si>
  <si>
    <t>On peut ainsi établir un bilan carbone des principaux matériaux isolants dans un habitat, évaluer l’impact environnemental d’une structure de bâtiment d’un point de vue consommation énergétique, analyser le recyclage des solutions de stockage d’énergie et de production d’énergie renouvelable, analyser les solutions de recyclage des matériaux et de déconstruction d’un produit.</t>
  </si>
  <si>
    <t>Concernant l’apport de la chaîne d’information, on s’appuie sur les spécifications normalisées (pollutions conduite et rayonnée) en vigueur au moment de l’étude. On peut montrer que la chaîne d’information permet un usage raisonné des matières d’œuvre et donc limite les impacts par une gestion des ressources.</t>
  </si>
  <si>
    <r>
      <t>-</t>
    </r>
    <r>
      <rPr>
        <sz val="7"/>
        <color indexed="8"/>
        <rFont val="Times New Roman"/>
        <family val="1"/>
      </rPr>
      <t xml:space="preserve">        </t>
    </r>
    <r>
      <rPr>
        <sz val="10"/>
        <color indexed="8"/>
        <rFont val="Arial"/>
        <family val="2"/>
      </rPr>
      <t>conception (optimisation des masses et des assemblages)</t>
    </r>
  </si>
  <si>
    <r>
      <t>-</t>
    </r>
    <r>
      <rPr>
        <sz val="7"/>
        <color indexed="8"/>
        <rFont val="Times New Roman"/>
        <family val="1"/>
      </rPr>
      <t xml:space="preserve">        </t>
    </r>
    <r>
      <rPr>
        <sz val="10"/>
        <color indexed="8"/>
        <rFont val="Arial"/>
        <family val="2"/>
      </rPr>
      <t>contraintes d’industrialisation, de réalisation, d’utilisation (minimisation et valorisation des pertes et des rejets) et de fin de vie</t>
    </r>
  </si>
  <si>
    <r>
      <t>1</t>
    </r>
    <r>
      <rPr>
        <b/>
        <vertAlign val="superscript"/>
        <sz val="10"/>
        <color indexed="8"/>
        <rFont val="Arial"/>
        <family val="2"/>
      </rPr>
      <t>re</t>
    </r>
    <r>
      <rPr>
        <b/>
        <sz val="10"/>
        <color indexed="8"/>
        <rFont val="Arial"/>
        <family val="2"/>
      </rPr>
      <t>/T</t>
    </r>
  </si>
  <si>
    <t>À partir d’études de dossiers technologiques, on identifie les étapes du cycle de vie d'un système ainsi que les conséquences de la prise en compte partielle ou globale des différentes étapes. Il s’agit de donner un aperçu des différents points de vue de l’analyse globale, de montrer leurs interactions et de conclure sur le modèle utilisé (en cascade ou en V).</t>
  </si>
  <si>
    <t xml:space="preserve">Les étapes du cycle de vie d’un système </t>
  </si>
  <si>
    <t>Prise en compte globale du cycle de vie</t>
  </si>
  <si>
    <t>1.1.3 Compromis complexité – efficacité – coût</t>
  </si>
  <si>
    <r>
      <t>1</t>
    </r>
    <r>
      <rPr>
        <b/>
        <vertAlign val="superscript"/>
        <sz val="10"/>
        <color indexed="8"/>
        <rFont val="Arial"/>
        <family val="2"/>
      </rPr>
      <t>re</t>
    </r>
    <r>
      <rPr>
        <b/>
        <sz val="10"/>
        <color indexed="8"/>
        <rFont val="Arial"/>
        <family val="2"/>
      </rPr>
      <t>/T</t>
    </r>
  </si>
  <si>
    <t>L’approche des compromis se fait par comparaison (analyses relatives) de solutions en disposant de bases de données de coût (exemple : pour plusieurs solutions, comparaison du gain sur la consommation énergétique et de la réduction de l’impact environnemental avec le coût d’installation et d’exploitation). Cette notion de compromis technico-économique est le cœur des compétences d’un technicien, il convient d’y apporter une attention permanente tout au long de la formation tant dans le tronc commun que dans les spécialités.</t>
  </si>
  <si>
    <t>Relation Fonction/Coût/Besoin</t>
  </si>
  <si>
    <t>Relation Fonction/Coût/Réalisation</t>
  </si>
  <si>
    <t>Relation Fonction/Impact environnemental</t>
  </si>
  <si>
    <t>1.2 Éco conception</t>
  </si>
  <si>
    <r>
      <t xml:space="preserve">1.2.1 </t>
    </r>
    <r>
      <rPr>
        <b/>
        <sz val="10"/>
        <rFont val="Arial"/>
        <family val="2"/>
      </rPr>
      <t>É</t>
    </r>
    <r>
      <rPr>
        <b/>
        <sz val="10"/>
        <color indexed="8"/>
        <rFont val="Arial"/>
        <family val="2"/>
      </rPr>
      <t>tapes de la démarche de conception</t>
    </r>
  </si>
  <si>
    <t>L’enseignement s'appuie sur des études de dossiers technologiques permettant d'identifier les éléments principaux d'une démarche de conception de tous types de systèmes. Celle relative à un ouvrage permet de traiter plus particulièrement les fonctions d’estime ainsi que les contraintes environnementales, de confort et de respect des sites.</t>
  </si>
  <si>
    <t>Expression du besoin, spécifications fonctionnelles d’un système (cahier des charges fonctionnel)</t>
  </si>
  <si>
    <r>
      <t>1</t>
    </r>
    <r>
      <rPr>
        <b/>
        <vertAlign val="superscript"/>
        <sz val="10"/>
        <color indexed="8"/>
        <rFont val="Arial"/>
        <family val="2"/>
      </rPr>
      <t>re</t>
    </r>
  </si>
  <si>
    <t>1.2.2 Mise à disposition des ressources</t>
  </si>
  <si>
    <t>Enseignements complémentaires entre physique chimie et STI.</t>
  </si>
  <si>
    <t>L’enseignement est mené à partir d’une ou deux études de dossiers technologiques concrètes, mettant en valeur la compétitivité d'un système dans un contexte de développement durable et permettant de mettre en exergue les paramètres indiqués. Les études de cas doivent traiter de l’ensemble des domaines techniques, produits manufacturés et constructions. Pour les bâtiments, par exemple, l’exploitation des normes en vigueur permet de comprendre l’évolution vers le bâtiment à énergie positive et d'identifier les qualités d’intégration des équipements techniques  en son sein.  La protection des innovations peut s’aborder au travers de la propriété industrielle sous les angles suivants : – les bases de données de brevets constituent une source d’information conséquente (et gratuite) pour repérer les solutions techniques existantes afin de ne pas recréer ce qui existe déjà et retracer les évolutions techniques d’un produit ; – pour protéger efficacement de la concurrence une création, par la propriété industrielle, trois aspects sont complémentaires : le brevet d’invention pour protéger les aspects techniques, le dessin et modèle pour protéger le design et la marque pour protéger le nom du produit innovant ; - Faire en sorte qu’un nouveau produit devienne une norme internationale contribue à la compétitivité de l’entreprise. Par ailleurs les normes constituent une base de connaissance importante y compris du point de vue méthodologique.</t>
  </si>
  <si>
    <t>Importance du service rendu (besoin réel et besoin induit)</t>
  </si>
  <si>
    <r>
      <t>1</t>
    </r>
    <r>
      <rPr>
        <b/>
        <vertAlign val="superscript"/>
        <sz val="10"/>
        <color indexed="8"/>
        <rFont val="Arial"/>
        <family val="2"/>
      </rPr>
      <t>re</t>
    </r>
  </si>
  <si>
    <t xml:space="preserve">Innovation (de produit, de procédé, de marketing) </t>
  </si>
  <si>
    <t>Recherche de solutions techniques (brevets) et créativité, stratégie de propriété industrielle (protection du nom, du design et de l’aspect technique), enjeux de la normalisation</t>
  </si>
  <si>
    <t>Design produit et architecture</t>
  </si>
  <si>
    <t>Ergonomie : notion de confort, d’efficacité, de  sécurité dans les relations homme – produit, homme – système</t>
  </si>
  <si>
    <t>1.1.2 Cycle de vie d’un produit et choix techniques, économiques et environnementaux</t>
  </si>
  <si>
    <t>Le choix des matériaux, la relation matériau procédé</t>
  </si>
  <si>
    <t>SÉQUENCE 4</t>
  </si>
  <si>
    <t>L'énergie dans l'habitat</t>
  </si>
  <si>
    <t>Caractérisation des chaines d'énergie</t>
  </si>
  <si>
    <t>235 Comportement énergétique des systèmes</t>
  </si>
  <si>
    <t>Villavenir:  Villas 1 et 2</t>
  </si>
  <si>
    <t>Villavenir:  Villas 3 et 4</t>
  </si>
  <si>
    <t>Analyser la modélisation d'une chaine d'énergie et calculer son rendement et son efficacité énergétique</t>
  </si>
  <si>
    <t>VMC simple et double flux</t>
  </si>
  <si>
    <t>Décrire et justifier le système de confort thermique d'une maison individuelle</t>
  </si>
  <si>
    <t>SÉQUENCE 6</t>
  </si>
  <si>
    <t>6- ME efficacité énergétique et matériaux</t>
  </si>
  <si>
    <t>Efficacité énergétique et matériaux</t>
  </si>
  <si>
    <t>Efficacité énergétique dans l'habitat et les transports</t>
  </si>
  <si>
    <t>Rolling Bridge</t>
  </si>
  <si>
    <t>Scooter hybride MP4</t>
  </si>
  <si>
    <t>11 Compétitivité et créativité</t>
  </si>
  <si>
    <t>123 Utilisation raisonnée des ressources</t>
  </si>
  <si>
    <t>233 Comportement des matériaux</t>
  </si>
  <si>
    <t>234 Comportement mécanique des systèmes</t>
  </si>
  <si>
    <t>235 Structures porteuses</t>
  </si>
  <si>
    <t>122 Efficacité énergétique des système / Apport de la chaîne d'infotrmatrion</t>
  </si>
  <si>
    <t>311 Choix des matériaux</t>
  </si>
  <si>
    <t>312 Typologie des solutions constructuives des liaisons entre solides</t>
  </si>
  <si>
    <t>313 Typologie des solutions constructives de l'énergie</t>
  </si>
  <si>
    <t>Décrire et justifier le système des points de vue structure et énergie</t>
  </si>
  <si>
    <t>CI 1/ CI5 / CI6</t>
  </si>
  <si>
    <t>SÉQUENCE 8</t>
  </si>
  <si>
    <t>Structure et matériaux des systèmes mécatroniques</t>
  </si>
  <si>
    <t>Equipement free rider</t>
  </si>
  <si>
    <t>Scooter hybride Piaggio</t>
  </si>
  <si>
    <t>Clip flow</t>
  </si>
  <si>
    <t>Skis free rider</t>
  </si>
  <si>
    <t>CI 3 / C4</t>
  </si>
  <si>
    <t>Activité pratique 3</t>
  </si>
  <si>
    <t>Activité pratique 4</t>
  </si>
  <si>
    <t>Justifier un système des points de vue matériaux et structures / Caractériser des matériaux et justifier leur choix / Caractériser un constituant macanique et justifier son choix</t>
  </si>
  <si>
    <t>SÉQUENCE 9</t>
  </si>
  <si>
    <t>L'énergie dans les systèmes mécatroniques</t>
  </si>
  <si>
    <t>VMC</t>
  </si>
  <si>
    <t>Justifier un système des points de vue énergétique / Caractériser des constituants et justifier leur choix</t>
  </si>
  <si>
    <t>Ph.</t>
  </si>
  <si>
    <t>Tax</t>
  </si>
  <si>
    <t>Commentaires</t>
  </si>
  <si>
    <t>1.1 Compétitivité et créativité</t>
  </si>
  <si>
    <t xml:space="preserve">1.1.1 Paramètres de la compétitivité </t>
  </si>
  <si>
    <t>1.2.3 Utilisation raisonnée des ressources.</t>
  </si>
  <si>
    <t>Impacts environnementaux associés au cycle de vie du produit :</t>
  </si>
  <si>
    <t>Le concept d'éco conception des produits manufacturés</t>
  </si>
  <si>
    <t>Ressources</t>
  </si>
  <si>
    <t>Maquettes numériques du nouveau corps ainsi que des pièces du corps précédent.</t>
  </si>
  <si>
    <t>Activités proposées</t>
  </si>
  <si>
    <t>Comparaison des procédés de fabrication : choix des matériaux et techniques d’assemblage</t>
  </si>
  <si>
    <t>Maquettes numariques de 2 ordinateurs portables de générations différentes</t>
  </si>
  <si>
    <t>R01</t>
  </si>
  <si>
    <t>R02</t>
  </si>
  <si>
    <t>R03</t>
  </si>
  <si>
    <t>R04</t>
  </si>
  <si>
    <t>Justification de l’argumentation commerciale d'Apple sur l’évolution de ce produit</t>
  </si>
  <si>
    <t>Etude par simulation de la rigidité des 2 structures.</t>
  </si>
  <si>
    <t>EDD 1</t>
  </si>
  <si>
    <t>Comparer des impacts écologiques, choisir des matériaux</t>
  </si>
  <si>
    <t>Evolution de la conception d'une pièce</t>
  </si>
  <si>
    <t>Références au programme</t>
  </si>
  <si>
    <t xml:space="preserve">1.1  Compétitivité et Créativité : </t>
  </si>
  <si>
    <t>Contraintes d’industrialisation, de réalisation, d’utilisation (minimisation et valorisation des pertes et des rejets) et fin de vie.</t>
  </si>
  <si>
    <t>Conception (optimisation des masses et des assemblages.</t>
  </si>
  <si>
    <t>Innovation (de produit, de procédé, de marketing)</t>
  </si>
  <si>
    <t>Ordinateurs portables Apple Mac Book Pro de 2 générations</t>
  </si>
  <si>
    <t>" Estimer la résistance du boitier unibody par rapport à la version antérieure en tôle emboutie"</t>
  </si>
  <si>
    <t>" Est-il possible d'augmenter la résistance d'un boitier d'ordinateur portable tout en limitant son impact environnemental?"</t>
  </si>
  <si>
    <t>Documentations techniques des 2 ordinateurs (site internet Apple)</t>
  </si>
  <si>
    <t>F ICHE SÉQUENCE 1</t>
  </si>
  <si>
    <t>Références aux bases de connaissances</t>
  </si>
  <si>
    <r>
      <t xml:space="preserve">Démarche pédagogique </t>
    </r>
    <r>
      <rPr>
        <i/>
        <sz val="10"/>
        <rFont val="Arial"/>
        <family val="2"/>
      </rPr>
      <t>(au choix)</t>
    </r>
  </si>
  <si>
    <t>Fiches de bilan écologique des 2 ordinateurs (site internet Apple)</t>
  </si>
  <si>
    <t>1. Démarche d'investigation</t>
  </si>
  <si>
    <t>2. Résolution de problème technique</t>
  </si>
  <si>
    <t>Préciser les données du problème posé</t>
  </si>
  <si>
    <t>Définir l'impact environnemental du corps d'ordinateur</t>
  </si>
  <si>
    <t>Analyser les procédés de fabrication des corps</t>
  </si>
  <si>
    <r>
      <t xml:space="preserve">Plan d'une séance de type 1 </t>
    </r>
    <r>
      <rPr>
        <i/>
        <sz val="10"/>
        <rFont val="Arial"/>
        <family val="2"/>
      </rPr>
      <t>(étapes principales)</t>
    </r>
  </si>
  <si>
    <t>Exposer et discuter le choix d'évolution d'Apple</t>
  </si>
  <si>
    <t>Durée activité</t>
  </si>
  <si>
    <t>S1</t>
  </si>
  <si>
    <t>S2</t>
  </si>
  <si>
    <t>S3</t>
  </si>
  <si>
    <t>2 h</t>
  </si>
  <si>
    <t>G1 (8 élèves)</t>
  </si>
  <si>
    <t>G2 (6 élèves)</t>
  </si>
  <si>
    <t>G3 (6 élèves)</t>
  </si>
  <si>
    <t>G1</t>
  </si>
  <si>
    <t>G2</t>
  </si>
  <si>
    <t>G3</t>
  </si>
  <si>
    <t>Classe divisée en 3 groupes de 8, 6 et 6 élèves</t>
  </si>
  <si>
    <t>Répartition des élèves</t>
  </si>
  <si>
    <t>Rotation des activités en groupes allégés</t>
  </si>
  <si>
    <r>
      <t xml:space="preserve">h </t>
    </r>
    <r>
      <rPr>
        <sz val="8"/>
        <rFont val="Arial"/>
        <family val="2"/>
      </rPr>
      <t>(</t>
    </r>
    <r>
      <rPr>
        <i/>
        <sz val="8"/>
        <rFont val="Arial"/>
        <family val="2"/>
      </rPr>
      <t>hors 1 h STI en LV1)</t>
    </r>
  </si>
  <si>
    <t>Choix des horaires à affectifs réduits dans l'établissement</t>
  </si>
  <si>
    <t>DESIGN ET ARCHITECTURE DES PRODUITS</t>
  </si>
  <si>
    <t>SÉQUENCE 2</t>
  </si>
  <si>
    <t>2h</t>
  </si>
  <si>
    <t xml:space="preserve">Nombre d'élèves maximum par groupe </t>
  </si>
  <si>
    <t>Equipement de ski Free Rider</t>
  </si>
  <si>
    <t xml:space="preserve"> Nombre d'élèves maximum par groupe</t>
  </si>
  <si>
    <t>Roller bridge</t>
  </si>
  <si>
    <t>Exploitation des représentations numériques</t>
  </si>
  <si>
    <t>Modifier une pièce pour respecter une contrainte de design produit</t>
  </si>
  <si>
    <t>Villavenir ?????</t>
  </si>
  <si>
    <t>Organiser fonctionnellement un habitat</t>
  </si>
  <si>
    <t>Schémas architecturaux</t>
  </si>
  <si>
    <t>Etude de dossier 2</t>
  </si>
  <si>
    <t>Imaginer une solution répondant à un besoin</t>
  </si>
  <si>
    <t>SÉQUENCE 3</t>
  </si>
  <si>
    <t xml:space="preserve">3-  Structure et matériaux dans l'habitat </t>
  </si>
  <si>
    <t>Caractérisation des matériaux et structures</t>
  </si>
  <si>
    <t>Dimensionnement et choix des matériaux et structures</t>
  </si>
  <si>
    <t>6 h</t>
  </si>
  <si>
    <t>20 h</t>
  </si>
  <si>
    <t>Structures et matériaux dans l'habitat</t>
  </si>
  <si>
    <t>Skis Free Rider</t>
  </si>
  <si>
    <t>Machine d'essai traction</t>
  </si>
  <si>
    <t>Justiifier l'emploi de matériaux  dans un comporomis performance/développement durable</t>
  </si>
  <si>
    <t>Caractériser un matériau</t>
  </si>
  <si>
    <t>Modéliser les liaisons mécaniques d'une construction</t>
  </si>
  <si>
    <t>Modéliser les liaisons mécanique d'un système mécanique</t>
  </si>
  <si>
    <t xml:space="preserve">2 h </t>
  </si>
  <si>
    <t>G1 (4 élèves)</t>
  </si>
  <si>
    <t>G2 (4 élèves)</t>
  </si>
  <si>
    <t>G4 (6 élèves)</t>
  </si>
  <si>
    <t>G4</t>
  </si>
  <si>
    <t>Classe divisée en 4 groupes de 4, 4 , 6 et 6 élèves</t>
  </si>
  <si>
    <t>EDD 1: Comparer des impacts écologiques, Choisir des matériaux</t>
  </si>
  <si>
    <t>AP 1: Optimiser un système énergétique</t>
  </si>
  <si>
    <t>EDD 2: Comparer des impacts écologiques, Choisir des matériaux</t>
  </si>
  <si>
    <t>AP 2: Organiser une chaîne d'information</t>
  </si>
  <si>
    <t>Fiche activité</t>
  </si>
  <si>
    <t>Etude de dossier</t>
  </si>
  <si>
    <t>Type d'activité</t>
  </si>
  <si>
    <t>Durée</t>
  </si>
  <si>
    <t>3 à 5</t>
  </si>
  <si>
    <t>Supports</t>
  </si>
  <si>
    <t>Objectifs de formation</t>
  </si>
  <si>
    <t>1.1.1 Paramètres de la compétitivité</t>
  </si>
  <si>
    <t>1.2 Eco-conception :</t>
  </si>
  <si>
    <t>Représentation du réel</t>
    <phoneticPr fontId="1" type="noConversion"/>
  </si>
  <si>
    <t>Approche comportementale</t>
    <phoneticPr fontId="1" type="noConversion"/>
  </si>
  <si>
    <t>Modèles de comportement</t>
    <phoneticPr fontId="1" type="noConversion"/>
  </si>
  <si>
    <t>Comportement des matériaux</t>
    <phoneticPr fontId="1" type="noConversion"/>
  </si>
  <si>
    <t>Structures porteuses</t>
    <phoneticPr fontId="1" type="noConversion"/>
  </si>
  <si>
    <t>Programme</t>
    <phoneticPr fontId="1" type="noConversion"/>
  </si>
  <si>
    <t>La démarche de projet</t>
    <phoneticPr fontId="1" type="noConversion"/>
  </si>
  <si>
    <t>Heures première</t>
  </si>
  <si>
    <t>Première</t>
  </si>
  <si>
    <t>Terminale</t>
  </si>
  <si>
    <t>11- Comportement des systèmes</t>
  </si>
  <si>
    <t>Support ern lien avec la spécialité et un mini projet</t>
  </si>
  <si>
    <t>Robot ménager</t>
  </si>
  <si>
    <t xml:space="preserve">8-  Structure et matériaux des systèmes mécatroniques </t>
  </si>
  <si>
    <t>9-l'énergie dans les systèmes mécatroniques</t>
  </si>
  <si>
    <t>10-L'information dans les systèmes mécatroniques</t>
  </si>
  <si>
    <t>Appareil nomade</t>
  </si>
  <si>
    <t>Amélioration de l'efficacité énergétique</t>
  </si>
  <si>
    <t>4-L'énergie dans l'habitat</t>
  </si>
  <si>
    <t>Périodes</t>
  </si>
  <si>
    <t>P1</t>
  </si>
  <si>
    <t>P2</t>
  </si>
  <si>
    <t>P3</t>
  </si>
  <si>
    <t>P4</t>
  </si>
  <si>
    <t>P5</t>
  </si>
  <si>
    <t>1- L'éco construction des produits</t>
  </si>
  <si>
    <t>Nb de semaines</t>
  </si>
  <si>
    <t>Cours</t>
  </si>
  <si>
    <t>Supports 1</t>
  </si>
  <si>
    <t>Supports 2</t>
  </si>
  <si>
    <t>Supports 3</t>
  </si>
  <si>
    <t>CI</t>
  </si>
  <si>
    <t>Objectifs</t>
  </si>
  <si>
    <t>Nb postes</t>
  </si>
  <si>
    <t>Nb élèves</t>
  </si>
  <si>
    <t>Supports 4</t>
  </si>
  <si>
    <t>Supports 5</t>
  </si>
  <si>
    <t>Etude dossier 1</t>
  </si>
  <si>
    <t>Etude dossier 2</t>
  </si>
  <si>
    <t>Activité pratique 1</t>
  </si>
  <si>
    <t>Activité pratique 2</t>
  </si>
  <si>
    <t>Activités en groupes allégés</t>
  </si>
  <si>
    <t>4 h</t>
  </si>
  <si>
    <t>sem</t>
  </si>
  <si>
    <t>heures</t>
  </si>
  <si>
    <t>Groupe allégé</t>
  </si>
  <si>
    <t>Rotations</t>
  </si>
  <si>
    <t>Sem 1</t>
  </si>
  <si>
    <t>Sem 2</t>
  </si>
  <si>
    <t>Sem 3</t>
  </si>
  <si>
    <t>Semaines</t>
  </si>
  <si>
    <t>Développement durable et compétitivité des produits</t>
  </si>
  <si>
    <t>CI 1</t>
  </si>
  <si>
    <t>CI 2</t>
  </si>
  <si>
    <t>Design, architecture et innovations technologiques</t>
  </si>
  <si>
    <t>Formes et caractéristiques de l'énergie</t>
  </si>
  <si>
    <t>CI 3</t>
  </si>
  <si>
    <t>CI 4</t>
  </si>
  <si>
    <t>CI 5</t>
  </si>
  <si>
    <t>CI 6</t>
  </si>
  <si>
    <t>CI 7</t>
  </si>
  <si>
    <t>CI 8</t>
  </si>
  <si>
    <t>CI 9</t>
  </si>
  <si>
    <t>CI 10</t>
  </si>
  <si>
    <t>CI 11</t>
  </si>
  <si>
    <t>CI 12</t>
  </si>
  <si>
    <t>CI 13</t>
  </si>
  <si>
    <t>CI 14</t>
  </si>
  <si>
    <t>CI 15</t>
  </si>
  <si>
    <t>Formes et caractéristiques de l'info</t>
  </si>
  <si>
    <r>
      <t>Centres d'Intérêt abordés dans la séquence</t>
    </r>
    <r>
      <rPr>
        <sz val="10"/>
        <rFont val="Arial"/>
        <family val="2"/>
      </rPr>
      <t xml:space="preserve"> (3 maxi)</t>
    </r>
  </si>
  <si>
    <t>ORGANISATION</t>
  </si>
  <si>
    <t>Villavenir</t>
  </si>
  <si>
    <t>L'ECO CONSTRUCTION DES PRODUITS</t>
  </si>
  <si>
    <t>12 h</t>
  </si>
  <si>
    <t>3h</t>
  </si>
  <si>
    <t>heures CE</t>
  </si>
  <si>
    <t>Total horaire élève</t>
  </si>
  <si>
    <t>Classe entière</t>
  </si>
  <si>
    <t>h</t>
  </si>
  <si>
    <t>Horaire élève CE *</t>
  </si>
  <si>
    <t>Horaire élève groupe *</t>
  </si>
  <si>
    <t>* hors heure de STI en LV1</t>
  </si>
  <si>
    <t>Ordinateurs de bureau</t>
  </si>
  <si>
    <t>Ordinateurs portables</t>
  </si>
  <si>
    <t>Heures élè</t>
  </si>
  <si>
    <t>Durée</t>
    <phoneticPr fontId="1" type="noConversion"/>
  </si>
  <si>
    <t>M2</t>
    <phoneticPr fontId="1" type="noConversion"/>
  </si>
  <si>
    <t>M3</t>
    <phoneticPr fontId="1" type="noConversion"/>
  </si>
  <si>
    <t>ME3</t>
    <phoneticPr fontId="1" type="noConversion"/>
  </si>
  <si>
    <t>2- La relation PMP</t>
    <phoneticPr fontId="1" type="noConversion"/>
  </si>
  <si>
    <t>3- Design Produit</t>
    <phoneticPr fontId="1" type="noConversion"/>
  </si>
  <si>
    <t>CO1.1</t>
    <phoneticPr fontId="1" type="noConversion"/>
  </si>
  <si>
    <t>CO2.2</t>
    <phoneticPr fontId="1" type="noConversion"/>
  </si>
  <si>
    <t>Compétences</t>
    <phoneticPr fontId="1" type="noConversion"/>
  </si>
  <si>
    <t>Besoin et performances d'un système</t>
    <phoneticPr fontId="1" type="noConversion"/>
  </si>
  <si>
    <t>Compétitivité, design et ergonomie des systèmes</t>
    <phoneticPr fontId="1" type="noConversion"/>
  </si>
  <si>
    <t>Eco conception des mécanismes</t>
    <phoneticPr fontId="1" type="noConversion"/>
  </si>
  <si>
    <t>Structure, matériaux et protections d'un système</t>
    <phoneticPr fontId="1" type="noConversion"/>
  </si>
  <si>
    <t>Transmission de mouvement et de puissance d'un système</t>
    <phoneticPr fontId="1" type="noConversion"/>
  </si>
  <si>
    <t>Procédés de réalisation</t>
    <phoneticPr fontId="1" type="noConversion"/>
  </si>
  <si>
    <t>appareil de petit électro ménager</t>
    <phoneticPr fontId="1" type="noConversion"/>
  </si>
  <si>
    <t>X</t>
    <phoneticPr fontId="1" type="noConversion"/>
  </si>
  <si>
    <t>Y</t>
    <phoneticPr fontId="1" type="noConversion"/>
  </si>
  <si>
    <t>Equipements d'essais des matériaux</t>
    <phoneticPr fontId="1" type="noConversion"/>
  </si>
  <si>
    <t>Machine de prototypage rapide</t>
    <phoneticPr fontId="1" type="noConversion"/>
  </si>
  <si>
    <t>Machine de coulée sous vide de polymères</t>
    <phoneticPr fontId="1" type="noConversion"/>
  </si>
  <si>
    <t>Fonderie  cire perdue</t>
    <phoneticPr fontId="1" type="noConversion"/>
  </si>
  <si>
    <t>Machine d'injection plastique</t>
    <phoneticPr fontId="1" type="noConversion"/>
  </si>
  <si>
    <t>Tour et fraiseuse didactiques</t>
    <phoneticPr fontId="1" type="noConversion"/>
  </si>
  <si>
    <t>Scooter hybride Piagio</t>
    <phoneticPr fontId="1" type="noConversion"/>
  </si>
  <si>
    <t>1- Ingénierie des systèmes</t>
    <phoneticPr fontId="1" type="noConversion"/>
  </si>
  <si>
    <t>Micro ordinateurs</t>
    <phoneticPr fontId="1" type="noConversion"/>
  </si>
  <si>
    <t>Villavenir</t>
    <phoneticPr fontId="1" type="noConversion"/>
  </si>
  <si>
    <t>VMC double flux pilotée</t>
    <phoneticPr fontId="1" type="noConversion"/>
  </si>
  <si>
    <t>Equipement free rider</t>
    <phoneticPr fontId="1" type="noConversion"/>
  </si>
  <si>
    <t xml:space="preserve"> </t>
    <phoneticPr fontId="1" type="noConversion"/>
  </si>
  <si>
    <t>Choix des matériaux</t>
    <phoneticPr fontId="1" type="noConversion"/>
  </si>
  <si>
    <t>Programme</t>
    <phoneticPr fontId="1" type="noConversion"/>
  </si>
  <si>
    <t>Paramètres de la compétitivité</t>
    <phoneticPr fontId="1" type="noConversion"/>
  </si>
  <si>
    <t>Cycle de vie d'un produit</t>
    <phoneticPr fontId="1" type="noConversion"/>
  </si>
  <si>
    <t>Compromis CEC</t>
    <phoneticPr fontId="1" type="noConversion"/>
  </si>
  <si>
    <t>Compétitivité et créativité</t>
    <phoneticPr fontId="1" type="noConversion"/>
  </si>
  <si>
    <t>Eco conception</t>
    <phoneticPr fontId="1" type="noConversion"/>
  </si>
  <si>
    <t>Etapes de la démarches</t>
    <phoneticPr fontId="1" type="noConversion"/>
  </si>
  <si>
    <t>Mise à disposition des ressources</t>
    <phoneticPr fontId="1" type="noConversion"/>
  </si>
  <si>
    <t>Utilisation raisonnée des ressources</t>
    <phoneticPr fontId="1" type="noConversion"/>
  </si>
  <si>
    <t>Approche fonctionnelle des systèmes</t>
    <phoneticPr fontId="1" type="noConversion"/>
  </si>
  <si>
    <t>Organisation fonct. d'une chaine d'énergie</t>
    <phoneticPr fontId="1" type="noConversion"/>
  </si>
  <si>
    <t>Outils de représentation</t>
    <phoneticPr fontId="1" type="noConversion"/>
  </si>
  <si>
    <t>7-  EI efficacité énergétique et SI</t>
    <phoneticPr fontId="1" type="noConversion"/>
  </si>
  <si>
    <t>Organisation fonct. d'une chaine d'info.</t>
    <phoneticPr fontId="1" type="noConversion"/>
  </si>
  <si>
    <t>Traitement de l'information</t>
    <phoneticPr fontId="1" type="noConversion"/>
  </si>
  <si>
    <t>E1</t>
    <phoneticPr fontId="1" type="noConversion"/>
  </si>
  <si>
    <t>E2</t>
    <phoneticPr fontId="1" type="noConversion"/>
  </si>
  <si>
    <t>E3</t>
    <phoneticPr fontId="1" type="noConversion"/>
  </si>
  <si>
    <t>EI2</t>
    <phoneticPr fontId="1" type="noConversion"/>
  </si>
  <si>
    <t>EI3</t>
    <phoneticPr fontId="1" type="noConversion"/>
  </si>
  <si>
    <t>I1</t>
    <phoneticPr fontId="1" type="noConversion"/>
  </si>
  <si>
    <t>I2</t>
    <phoneticPr fontId="1" type="noConversion"/>
  </si>
  <si>
    <t>Scooter hybride Piaggio</t>
    <phoneticPr fontId="1" type="noConversion"/>
  </si>
  <si>
    <t>Horaires</t>
    <phoneticPr fontId="1" type="noConversion"/>
  </si>
  <si>
    <t>Horaires</t>
    <phoneticPr fontId="1" type="noConversion"/>
  </si>
  <si>
    <t>sous total chapitres 1 et 2</t>
    <phoneticPr fontId="1" type="noConversion"/>
  </si>
  <si>
    <t>TOTAL</t>
    <phoneticPr fontId="1" type="noConversion"/>
  </si>
  <si>
    <t>Représentations symboliques</t>
    <phoneticPr fontId="1" type="noConversion"/>
  </si>
  <si>
    <t>PREMIERE</t>
    <phoneticPr fontId="1" type="noConversion"/>
  </si>
  <si>
    <t>5-L'information dans l'habitat</t>
    <phoneticPr fontId="1" type="noConversion"/>
  </si>
  <si>
    <t>Clip flow</t>
    <phoneticPr fontId="1" type="noConversion"/>
  </si>
  <si>
    <t>Créativité et innovation technologique</t>
    <phoneticPr fontId="1" type="noConversion"/>
  </si>
  <si>
    <t>Desription et représentation</t>
    <phoneticPr fontId="1" type="noConversion"/>
  </si>
  <si>
    <t>Projet technologique</t>
    <phoneticPr fontId="1" type="noConversion"/>
  </si>
  <si>
    <t>Conception mécanique des systèmes</t>
    <phoneticPr fontId="1" type="noConversion"/>
  </si>
  <si>
    <t>Conception des mécanismes</t>
    <phoneticPr fontId="1" type="noConversion"/>
  </si>
  <si>
    <t>Comportement d'un mécanisme</t>
    <phoneticPr fontId="1" type="noConversion"/>
  </si>
  <si>
    <t>Prototypage de pièces</t>
    <phoneticPr fontId="1" type="noConversion"/>
  </si>
  <si>
    <t>Procédés de transformation</t>
    <phoneticPr fontId="1" type="noConversion"/>
  </si>
  <si>
    <t>Essais mesures et validation</t>
    <phoneticPr fontId="1" type="noConversion"/>
  </si>
  <si>
    <t>I3</t>
    <phoneticPr fontId="1" type="noConversion"/>
  </si>
  <si>
    <t>ME2</t>
    <phoneticPr fontId="1" type="noConversion"/>
  </si>
  <si>
    <t>Transmission de l'info</t>
    <phoneticPr fontId="1" type="noConversion"/>
  </si>
  <si>
    <t>Caractérisation des chaines d'info.</t>
    <phoneticPr fontId="1" type="noConversion"/>
  </si>
  <si>
    <t>Efficacité énergétique liée à la gestion de l'information</t>
    <phoneticPr fontId="1" type="noConversion"/>
  </si>
  <si>
    <t>Commande temporelle des systèmes</t>
    <phoneticPr fontId="1" type="noConversion"/>
  </si>
  <si>
    <t>Traitement de l'information</t>
    <phoneticPr fontId="1" type="noConversion"/>
  </si>
  <si>
    <t>The Rolling Bridge</t>
    <phoneticPr fontId="1" type="noConversion"/>
  </si>
  <si>
    <t>Séquences</t>
    <phoneticPr fontId="1" type="noConversion"/>
  </si>
  <si>
    <t>Descriptif</t>
    <phoneticPr fontId="1" type="noConversion"/>
  </si>
  <si>
    <t>2- Design et architecture des produits</t>
  </si>
  <si>
    <t>6- Eco conception, éco construction et choix des matériaux</t>
  </si>
  <si>
    <t>9-Solutions constructives et comportement de l'énergie dans les Systèmes mécatro;</t>
  </si>
  <si>
    <t>7-  Performances et pilotage des systèmes multisources</t>
  </si>
  <si>
    <t xml:space="preserve">Amélioration de l'efficacité énergétique dans les chaînes d'énergie </t>
  </si>
  <si>
    <t>Optimisation des paramètres par simulation globale</t>
  </si>
  <si>
    <t>MEI</t>
  </si>
  <si>
    <t>Efficacité énergétique lié au comportement des matériaux</t>
  </si>
  <si>
    <t>Amélioration de l'efficacité énergétique dans les chaînes d'énergie</t>
  </si>
  <si>
    <t>8-  Solutions constructives et comportement des structures dans les systèmes mécatroniques</t>
  </si>
  <si>
    <t>Appareil VOD nomade</t>
  </si>
  <si>
    <t>Machine d'essais matériaux</t>
  </si>
  <si>
    <t>Maquette sismique</t>
  </si>
  <si>
    <t>Balance électronique</t>
  </si>
  <si>
    <t>Principes</t>
  </si>
  <si>
    <t>M1</t>
  </si>
  <si>
    <t>Niveau 1: découverte et analyse fonctionnelle</t>
  </si>
  <si>
    <t>Niveau 3: approfondissement et analyse comportementale</t>
  </si>
  <si>
    <t>15 CI identiques en première et Terminale</t>
  </si>
  <si>
    <t>Une articulation construite sur la cible MEI/ME/EI/MI et l'approfondissement Fonctionnel/structurel/comportemental</t>
  </si>
  <si>
    <t>L'information dans l'habitat</t>
  </si>
  <si>
    <t>Caractérisation des chaines d'info.</t>
  </si>
  <si>
    <t>4h</t>
  </si>
  <si>
    <t>Traitement de l'information</t>
  </si>
  <si>
    <t>12h</t>
  </si>
  <si>
    <t>2.1.2 Organisation fonctionnelle d’une chaîne d'information</t>
  </si>
  <si>
    <t>2.2.2 Représentation symbolique</t>
  </si>
  <si>
    <t xml:space="preserve">Analyser la modélisation d'une chaine d'information et caractériser les signaux et informations dans leur forme électrique, temporelle et logique </t>
  </si>
  <si>
    <t>Analyser et modifier le programme lié à un comportement du système</t>
  </si>
  <si>
    <t>3.2.3 Acquisition et codage de l'information</t>
  </si>
  <si>
    <t>3.2.4 Tranmission de l'information</t>
  </si>
  <si>
    <t>1.2.3 Apport de la chaîne d'information</t>
  </si>
  <si>
    <t>2.3.6 Comportement informationel des systèmes</t>
  </si>
  <si>
    <t>Clip Flow</t>
  </si>
  <si>
    <t>3.1.4 Traitement de l'information</t>
  </si>
  <si>
    <t>Efficacité énergétique et système d'information</t>
  </si>
  <si>
    <t>Efficacité énergétique liée à la gestion de l'information</t>
  </si>
  <si>
    <t>18h</t>
  </si>
  <si>
    <t>Commande temporelle des systèmes</t>
  </si>
  <si>
    <t>8h</t>
  </si>
  <si>
    <t>Décrire et justifier le système des points de vue information et énergie</t>
  </si>
  <si>
    <t>Représenter et simuler un traitement séquentiel</t>
  </si>
  <si>
    <t>VMC double flux</t>
  </si>
  <si>
    <t>SÉQUENCE 10</t>
  </si>
  <si>
    <t>L'information dans les systèmes mécatroniques</t>
  </si>
  <si>
    <t>CI14</t>
  </si>
  <si>
    <t>Analyser la gestion d'entrée-sortie du système au regard de cas d'utilisation</t>
  </si>
  <si>
    <t>Free Rider</t>
  </si>
  <si>
    <t>Niveau 2: compréhension et analyse structurelle</t>
  </si>
  <si>
    <t>SÉQUENCE 7</t>
  </si>
  <si>
    <t>SUPPORTS</t>
  </si>
  <si>
    <t>S11</t>
  </si>
  <si>
    <t>S12</t>
  </si>
  <si>
    <t>Typologie des solutions constructives de l'énergie</t>
  </si>
  <si>
    <t>MEI1</t>
  </si>
  <si>
    <t>MEI3</t>
  </si>
  <si>
    <t>Acquisition et codage de l'information</t>
  </si>
  <si>
    <t>Trans. Modu. Stockage d'énergie.</t>
  </si>
  <si>
    <t>CI1</t>
  </si>
  <si>
    <t>CI2</t>
  </si>
  <si>
    <t>CI3</t>
  </si>
  <si>
    <t>CI4</t>
  </si>
  <si>
    <t>CI5</t>
  </si>
  <si>
    <t>CI6</t>
  </si>
  <si>
    <t>CI7</t>
  </si>
  <si>
    <t>CI8</t>
  </si>
  <si>
    <t>CI9</t>
  </si>
  <si>
    <t>CI10</t>
  </si>
  <si>
    <t>CI11</t>
  </si>
  <si>
    <t>CI12</t>
  </si>
  <si>
    <t>CI13</t>
  </si>
  <si>
    <t>CI15</t>
  </si>
  <si>
    <t>Comportement énergétique des syst.</t>
  </si>
  <si>
    <t>Comportement informationnel des syst.</t>
  </si>
  <si>
    <t>Comportement mécanique des syst.</t>
  </si>
  <si>
    <t>Centres d'intérêt</t>
  </si>
  <si>
    <r>
      <t>1</t>
    </r>
    <r>
      <rPr>
        <b/>
        <vertAlign val="superscript"/>
        <sz val="14"/>
        <color theme="3"/>
        <rFont val="Arial"/>
        <family val="2"/>
      </rPr>
      <t>re</t>
    </r>
    <r>
      <rPr>
        <b/>
        <sz val="14"/>
        <color theme="3"/>
        <rFont val="Arial"/>
        <family val="2"/>
      </rPr>
      <t>/T</t>
    </r>
  </si>
  <si>
    <t>Cercles d'analyse</t>
  </si>
  <si>
    <t>Axe</t>
  </si>
  <si>
    <t>M</t>
  </si>
  <si>
    <t>x</t>
  </si>
  <si>
    <t>ME</t>
  </si>
  <si>
    <t>E</t>
  </si>
  <si>
    <t>EI</t>
  </si>
  <si>
    <t>I</t>
  </si>
  <si>
    <t>IM</t>
  </si>
  <si>
    <t>F</t>
  </si>
  <si>
    <t>S</t>
  </si>
  <si>
    <t>C</t>
  </si>
  <si>
    <t>HYPOTHESES ET ORGANISATION</t>
  </si>
  <si>
    <t xml:space="preserve">      Situation temporelle</t>
  </si>
  <si>
    <t>X</t>
  </si>
  <si>
    <t xml:space="preserve">      Classe</t>
  </si>
  <si>
    <t>prerequis</t>
  </si>
  <si>
    <t xml:space="preserve">      Emploi du temps</t>
  </si>
  <si>
    <t xml:space="preserve">      Localisation</t>
  </si>
  <si>
    <t>Laboratoire de technologie</t>
  </si>
  <si>
    <t>Autre</t>
  </si>
  <si>
    <t>GENERALITES</t>
  </si>
  <si>
    <t xml:space="preserve">      Thème de séquence</t>
  </si>
  <si>
    <t xml:space="preserve">      Problématique</t>
  </si>
  <si>
    <t xml:space="preserve">      Prérequis</t>
  </si>
  <si>
    <t xml:space="preserve">      Situation déclenchante possible</t>
  </si>
  <si>
    <t xml:space="preserve">      Présentation de la séquence</t>
  </si>
  <si>
    <t>STI2D</t>
  </si>
  <si>
    <t>LES CENTRES D'INTERÊT</t>
  </si>
  <si>
    <t>Fonct.</t>
  </si>
  <si>
    <t>Struct.</t>
  </si>
  <si>
    <t>Comport.</t>
  </si>
  <si>
    <t>O1</t>
  </si>
  <si>
    <t>Caractériser des systèmes privilégiant un usage raisonné du point de vue développement durable</t>
  </si>
  <si>
    <t>CO1.1</t>
  </si>
  <si>
    <t>Justifier les choix des matériaux, des structures d'un système et les énergies mises en oeuvre dans une approche de développement durable</t>
  </si>
  <si>
    <t>CO1.2</t>
  </si>
  <si>
    <t>Justifier le choix d'une solution selon des contraintes d'ergonomie et d'effets sur la santé de l'homme et du vivant</t>
  </si>
  <si>
    <t>O2</t>
  </si>
  <si>
    <t>Identifier les éléments permettant la limitation de l’Impact environnemental d’un système et de ses constituants</t>
  </si>
  <si>
    <t>CO2.1</t>
  </si>
  <si>
    <t>Identifier les flux et la forme de l'énergie, caractériser ses transformations et/ou modulations et estimer l'efficacité énergétique globale d'un système</t>
  </si>
  <si>
    <t>CO2.2</t>
  </si>
  <si>
    <t>Justifier les solutions constructives d'un système au regard des impacts environnementaux et économiques engendrés tout au long de son cycle de vie</t>
  </si>
  <si>
    <t>O3</t>
  </si>
  <si>
    <t>Identifier les éléments influents du développement d’un système</t>
  </si>
  <si>
    <t>CO3.1</t>
  </si>
  <si>
    <t>Décoder le cahier des charges fonctionnel d'un système</t>
  </si>
  <si>
    <t>CO3.2</t>
  </si>
  <si>
    <t>Evaluer la compétitivité d'un système d'un point de vue technique et économique</t>
  </si>
  <si>
    <t>O4</t>
  </si>
  <si>
    <t>Décoder l’organisation fonctionnelle, structurelle et logicielle d’un système</t>
  </si>
  <si>
    <t>CO4.1</t>
  </si>
  <si>
    <t>Identifier et caractériser les fonctions et les constituants d'un système ainsi que ses entrées/sorties</t>
  </si>
  <si>
    <t>CO4.2</t>
  </si>
  <si>
    <t>Identifier et caractériser l'agencement  matériel et/ou logiciel d'un système</t>
  </si>
  <si>
    <t>CO4.3</t>
  </si>
  <si>
    <t>Identifier et caractériser le fonctionnement temporel d'un système</t>
  </si>
  <si>
    <t>CO4.4</t>
  </si>
  <si>
    <t>Identifier et caractériser des solutions techniques relatives aux matériaux, à la structure, à l'énergie et aux informations (acquisition, traitement, transmission) d'un système</t>
  </si>
  <si>
    <t>O5</t>
  </si>
  <si>
    <t>Utiliser un modèle de comportement pour prédire un fonctionnement ou valider une performance</t>
  </si>
  <si>
    <t>CO5.1</t>
  </si>
  <si>
    <t>Expliquer des éléments d'une modélisation proposée relative au comportement de tout ou partie d'un système</t>
  </si>
  <si>
    <t>CO5.2</t>
  </si>
  <si>
    <t>Identifier des variables internes et externes utiles à une modélisation, simuler et valider le comportement du modèle</t>
  </si>
  <si>
    <t>CO5.3</t>
  </si>
  <si>
    <t>Evaluer un écart entre le comportement du réel et le comportement du modèle en fonction des paramètres proposés</t>
  </si>
  <si>
    <t>O6</t>
  </si>
  <si>
    <t>Communiquer une idée, un principe ou une solution technique, un projet, y compris en langue étrangère</t>
  </si>
  <si>
    <t>CO6.1</t>
  </si>
  <si>
    <t>Décrire une idée, un principe, une solution, un projet en utilisant des outils de représentation adaptés</t>
  </si>
  <si>
    <t>CO6.2</t>
  </si>
  <si>
    <t>Décrire le fonctionnement et/ou l'exploitation d'un système en utilisant l'outil de description le plus pertinent</t>
  </si>
  <si>
    <t>CO6.3</t>
  </si>
  <si>
    <t>Présenter et argumenter des démarches, des résultats, y compris dans une langue étrangère</t>
  </si>
  <si>
    <t>1.1</t>
  </si>
  <si>
    <t>1.2</t>
  </si>
  <si>
    <t>2.1</t>
  </si>
  <si>
    <t>2.2</t>
  </si>
  <si>
    <t>2.3</t>
  </si>
  <si>
    <t>3.1</t>
  </si>
  <si>
    <t>3.2</t>
  </si>
  <si>
    <t>Compétitivité et créativité</t>
  </si>
  <si>
    <t>Éco-conception</t>
  </si>
  <si>
    <t>Approche fonctionnelle d’un système</t>
  </si>
  <si>
    <t>Les outils de représentation</t>
  </si>
  <si>
    <t>Approche comportementale</t>
  </si>
  <si>
    <t>Structures matérielles et/ou logicielles</t>
  </si>
  <si>
    <t>Constituants d’un système</t>
  </si>
  <si>
    <t>SEL</t>
  </si>
  <si>
    <t>OBJECTIFS</t>
  </si>
  <si>
    <t>COMPETENCES</t>
  </si>
  <si>
    <t>SAVOIRS</t>
  </si>
  <si>
    <t>Demi-classe</t>
  </si>
  <si>
    <t xml:space="preserve">Structuration des connaissances </t>
  </si>
  <si>
    <t xml:space="preserve">Activité de lancement </t>
  </si>
  <si>
    <t xml:space="preserve">Remédiation </t>
  </si>
  <si>
    <t xml:space="preserve">Evaluation sommative </t>
  </si>
  <si>
    <t>Groupe</t>
  </si>
  <si>
    <t>Heures élève</t>
  </si>
  <si>
    <t>CI 01</t>
  </si>
  <si>
    <t>CI 02</t>
  </si>
  <si>
    <t>CI 03</t>
  </si>
  <si>
    <t>CI 04</t>
  </si>
  <si>
    <t>CI 05</t>
  </si>
  <si>
    <t>CI 06</t>
  </si>
  <si>
    <t>CI 07</t>
  </si>
  <si>
    <t>CI 08</t>
  </si>
  <si>
    <t>CI 09</t>
  </si>
  <si>
    <t>Activités en groupes</t>
  </si>
  <si>
    <r>
      <t xml:space="preserve">h </t>
    </r>
    <r>
      <rPr>
        <sz val="8"/>
        <rFont val="Arial"/>
        <family val="2"/>
      </rPr>
      <t>(</t>
    </r>
    <r>
      <rPr>
        <i/>
        <sz val="8"/>
        <rFont val="Arial"/>
        <family val="2"/>
      </rPr>
      <t>hors 1 h ETLV)</t>
    </r>
  </si>
  <si>
    <t>F ICHE SÉQUENCE</t>
  </si>
  <si>
    <t>Horaire hebdomadaire</t>
  </si>
  <si>
    <t>CI xx</t>
  </si>
  <si>
    <t>Activité pratique</t>
  </si>
  <si>
    <t>Plan de la séance</t>
  </si>
  <si>
    <t>Bases de connaissances</t>
  </si>
  <si>
    <t>Démarche pédagogique</t>
  </si>
  <si>
    <t>Mise à disposition de la base de connaissances du lycée (si existante)  complétée par une base de connaissances spécifique à la séquence et élaborée par le professeur.</t>
  </si>
  <si>
    <t>Compétences et savoirs</t>
  </si>
  <si>
    <t>Démarche déductive, inductive, dialectique
Démarche d'investigation, de résolution de problème, démarche de projet</t>
  </si>
  <si>
    <t>Situation initiale / déclenchante</t>
  </si>
  <si>
    <t>Mise en activité</t>
  </si>
  <si>
    <t>Activités</t>
  </si>
  <si>
    <t>Elèves:</t>
  </si>
  <si>
    <t xml:space="preserve">Professeur: </t>
  </si>
  <si>
    <t>Travail avec les élèves: suivi, relance, validation, questionnement…</t>
  </si>
  <si>
    <t>Synthèse de la séance et cloture</t>
  </si>
  <si>
    <t>Retour des éléèves (1 rapporteur par groupe)</t>
  </si>
  <si>
    <t>Trace écrite (compte-rendu, notes, mots clés,…)</t>
  </si>
  <si>
    <t>Total</t>
  </si>
  <si>
    <t>R1</t>
  </si>
  <si>
    <t>R2</t>
  </si>
  <si>
    <t>R3</t>
  </si>
  <si>
    <t>R4</t>
  </si>
  <si>
    <t>Utiliser un élément déclenchant afin de présenter le problème.</t>
  </si>
  <si>
    <t>--&gt;  L'élève doit s'approprier le problème</t>
  </si>
  <si>
    <t>Information sur l'organisation du matériel</t>
  </si>
  <si>
    <t>Information sur l'organisation spatiale</t>
  </si>
  <si>
    <t>Information sur le fonctionnement par groupe / individuel</t>
  </si>
  <si>
    <t>xxxAttenduxx</t>
  </si>
  <si>
    <t>Identification préalable pour adaptation du suivi spécifique</t>
  </si>
  <si>
    <t>Dictée des élèves (leur vocabulaire) / reformulation si besoin</t>
  </si>
  <si>
    <t>Rappel de la séance précédente - participation active des élèves</t>
  </si>
  <si>
    <t>Présenter les objectifs de la séquence / séance et les attendus</t>
  </si>
  <si>
    <t>Centres d'Intérêt de la séquence</t>
  </si>
  <si>
    <t>Classe de Terminale avec un effectif de 28 élèves.</t>
  </si>
  <si>
    <t>Eco-conception et choix des matériaux</t>
  </si>
  <si>
    <t>Rappel de 1ère sur l'éco-conception et le développement durable au travers de la situation déclenchante et d'un travail dirigé en classe entière.
Utiliser ce prétexte pour demander de vérifier et d'optimiser une pièce (à partir d'un modèle 3D, un robot, un drone, un banc de flexion). Utilisation des principes de base  de la résistance des matériaux appliqué à la poutre et d'un modeler 3D (SolidWorks) afin de vérifier les calculs.</t>
  </si>
  <si>
    <t>Influence des matériaux et de leur caractéristiques sur la conception (eco) pour une performance optimale d'un point de vue écologique tout en respectant le cahier des charges.</t>
  </si>
  <si>
    <t>1h</t>
  </si>
  <si>
    <t xml:space="preserve">Etude de cas </t>
  </si>
  <si>
    <t>Apport de connaissances</t>
  </si>
  <si>
    <t>Vérification des acquis sur la base des compétences</t>
  </si>
  <si>
    <t>CI 06 &amp; 15</t>
  </si>
  <si>
    <t>CI 06 &amp;15</t>
  </si>
  <si>
    <t>Drone</t>
  </si>
  <si>
    <t>Robot</t>
  </si>
  <si>
    <t>Dossier Train pendulaire</t>
  </si>
  <si>
    <t>Banc de flexion</t>
  </si>
  <si>
    <t>Eco-conception et développement durable
Résolution de problème simples en statique</t>
  </si>
  <si>
    <t xml:space="preserve">Restitution </t>
  </si>
  <si>
    <t>Apport initial sur la RDM - Traction / compression. Exercices d'application</t>
  </si>
  <si>
    <t>Restitution et structuration. Elaboration d'une fiche méthode</t>
  </si>
  <si>
    <t>Elaboration / fourniture d'une fiche de connaissances de synthèse</t>
  </si>
  <si>
    <t>Etude de la flexion simple. Elaboration / fourniture d'une fiche de connaissances de synthèse</t>
  </si>
  <si>
    <t xml:space="preserve">Travaux dirigés </t>
  </si>
  <si>
    <t>Vérification des compétences et savoirs dans une évaluation écrite</t>
  </si>
  <si>
    <t>Lancement de la séquence</t>
  </si>
  <si>
    <t>Evaluation formative (communication)</t>
  </si>
  <si>
    <t>Consolider les connaissances de 1ère</t>
  </si>
  <si>
    <t>Structuration</t>
  </si>
  <si>
    <t>Consol. de l'apport de connaissances</t>
  </si>
  <si>
    <t>Découverte / mise en pratique</t>
  </si>
  <si>
    <t>Progression des apprentissages</t>
  </si>
  <si>
    <t>Présentation de la séquence &amp; activation (utilisation d'une video). Réactivation pour l'éco-conception et le développement durable</t>
  </si>
  <si>
    <t>Analyse des systèmes proposés et calcul des énergies nécessaires à la mise en mouvement : étude sur dossier et ordinateur</t>
  </si>
  <si>
    <t>Restitution orale par les élèves (en équipe)</t>
  </si>
  <si>
    <t>Introduction à la RDM</t>
  </si>
  <si>
    <t>Etude de dossiers - Calculs manuels et sur modeleur à l'aide volumes simples</t>
  </si>
  <si>
    <t>Exercices sur dossiers sur la base de la flexion simple. Synthèse</t>
  </si>
  <si>
    <t>Remédiation par groupes sur le principe de l'entraide et d'exercies adaptés au niveau: Standard / Confirmé / Expert</t>
  </si>
  <si>
    <t>Séance</t>
  </si>
  <si>
    <t>Type de démarche</t>
  </si>
  <si>
    <t>Attendu des élèves</t>
  </si>
  <si>
    <t>Description de l'activité</t>
  </si>
  <si>
    <t>Objectif de séance</t>
  </si>
  <si>
    <t>Résumé de la séance</t>
  </si>
  <si>
    <t>Supports / Systèmes utilisés</t>
  </si>
  <si>
    <t>Diférenciation / spécificités</t>
  </si>
  <si>
    <t>réactiviation des connaissances de 1ère</t>
  </si>
  <si>
    <t>L'élève découvre dans quelle mesure la masse peut être un facteur prépondérant pour la consommation énergétique</t>
  </si>
  <si>
    <t>Présentation de la video - restitution en classe
Réalisation de la trace écrite en réactivant les concepts abordés en 1ère sur le développement durable et l'éco conception</t>
  </si>
  <si>
    <t>Organisation</t>
  </si>
  <si>
    <t>Terminale: 5h ETT / 1h ETLV / 9h Spécialité
L'enseignement se fera en ETT soit 5h par semaine lors d'une séquence de 3 semaines:
- 3 x 1h de cours / travaux dirigés en classe entière
- 2h de de travaux pratiques &amp; dirigés en demi-classe</t>
  </si>
  <si>
    <t xml:space="preserve">Visualisation d'un film sur le fonctionnement d'un train et d'autres véhicules de transport.
Quels sont les facteurs d'influence </t>
  </si>
  <si>
    <t>nombre d'élèves / nombre de groupes / nb élève par groupe / oragnisation des groupes</t>
  </si>
  <si>
    <t>Les paramètres d'influence de la consommation énergétique</t>
  </si>
  <si>
    <t>Démarche de résolution de problème</t>
  </si>
  <si>
    <t>Progessivité dans les questions permettant de saisir les concepts dès le premier niveau.</t>
  </si>
  <si>
    <t>Présentation orale par équipe (binome)</t>
  </si>
  <si>
    <t>Compte-rendu basé sur la trame fournie.
Preparation d'une page de présentation de synthèse (pour la présentation de la séance suivante)</t>
  </si>
  <si>
    <t xml:space="preserve">Demi classe - 14 élèves
Manupulation des systèmes afin d'en comprendre le fonctionnement
Calcul guidés sur ordinateurs
Eleves en binomes:
E1- Simulations
E2- Manipule et rédige le compte-rendu
</t>
  </si>
  <si>
    <t>2 drones / 2 voitures éléctriques RC / 1 vélo électrique / 2 trotinettes / 1 skate board</t>
  </si>
  <si>
    <t>Video-projecteur ou tout autre moyen de présentation</t>
  </si>
  <si>
    <t xml:space="preserve">Restitution de la présentation et des éléments clés des présentation des autres binomes
</t>
  </si>
  <si>
    <t>Au besoin fourniture d'une grille / tableau pour relever les éléments clés</t>
  </si>
  <si>
    <t>Les paramètres d'influence de la consommation énergétique et eco-conception</t>
  </si>
  <si>
    <t>Présentation par les élèves de leur conclusions respectives.
(5-10 min par groupe)</t>
  </si>
  <si>
    <t>Finalisation des présentations au besoin
Réalisation d'une fiche de connaissance. Application en exercice</t>
  </si>
  <si>
    <t>Problématique de la séance
Question directrice</t>
  </si>
  <si>
    <t>Comprendre les contraintes</t>
  </si>
  <si>
    <t xml:space="preserve">Démarche "inductive" sous forme de video (traction / compression)
</t>
  </si>
  <si>
    <t>Simulation sous solidworks
Videos</t>
  </si>
  <si>
    <t>Compte-rendu basé sur la trame fournie.</t>
  </si>
  <si>
    <t>Comprendre les contraintes normales - sollicitations de traction / compression</t>
  </si>
  <si>
    <t>Simulation sous solidworks
Fourniture des fichiers modèles 3D paramétrés</t>
  </si>
  <si>
    <t>Demi-classe : élèves en binomes sur ordinateur</t>
  </si>
  <si>
    <t>r</t>
  </si>
  <si>
    <t>Compte-rendu basé sur la trame fournie et les captures d'écran</t>
  </si>
  <si>
    <t>Etude de dossier basée sur la bielle du train pendulaire:
- Démarrage sur un modèle simplifié (solliciation de traction uniquement)
- fourniture du paramétrage
- Calcul des contraintes du modèle simplifié
- Optimisation pour s'approcher de la limite élastique
- Fourniture du modèle 3D complet de la bielle avec le paramétrage
- Analyse des contraintes
- Ouverture vers les autres type de sollicitations
- Comparaisons des 2 solutions</t>
  </si>
  <si>
    <t>Restitution, structuration et élaboration d'une fiche méthode</t>
  </si>
  <si>
    <t>Démarche inductive</t>
  </si>
  <si>
    <t xml:space="preserve">Compte-rendu basé sur la trame fournie et les captures d'écran </t>
  </si>
  <si>
    <t xml:space="preserve">Niveau progressif dans l'activité - permet de s'adapter à toutes les progressions
</t>
  </si>
  <si>
    <t xml:space="preserve">Résultats de simulations sous solidworks / comp
</t>
  </si>
  <si>
    <t>Fourniture de la trace écrite à compléter des mots ou phrases clés.</t>
  </si>
  <si>
    <t>xx</t>
  </si>
  <si>
    <t>Introduction contraintes normales - sollicitations de traction / compression</t>
  </si>
  <si>
    <t>Introduction aux contraintes - sollicitation en flexion simple</t>
  </si>
  <si>
    <t xml:space="preserve">Présentation d'une ou plusieurs video ou simulation afin de présenter les phénomènes qui s'appliquent à objet: traction / compression / flexion
Précision sur les contraintes normales en traction / compression
Relation contrainte / sollicitation
Relation contrainte / sollicitation  / déformation
</t>
  </si>
  <si>
    <t xml:space="preserve">2 à 3 binomes présentent leur dossier : démarche / résultats / conclusions
Structuration par le professeur et réalisation d'une fiche méthode
Finalisation des relations Sollicitation / Contraintes / Déformation
</t>
  </si>
  <si>
    <t xml:space="preserve">Rappel 
Utilisation de video et schéma pour montrer la sollicitation de flexion simple.
Mise en évidence des contraintes
Précision sur les contraintes normales en traction / compression
</t>
  </si>
  <si>
    <t xml:space="preserve">Rappel séance précédente
Rq: Les systèmes sont disponibles afin de bien saisir leur fonctionnement et de vérifier leur consommation par mesure directe.
Sur ordinateur, simulation des énergies necessaires aux mouvements de divers systèmes (sur la base du calcul de l'énergie cinétique et des consommations de la chaîne de propulsion - données constructeur des moteurs).
Vérification de l'influence de la masse
</t>
  </si>
  <si>
    <t>Rappel de la séance précédente et des attendus de présentation (suivant BAC fin d'année).
Chaque binome présente la démarche, les résultats et les conclusions</t>
  </si>
  <si>
    <t>Rappel de la séance précédente (et finalisation des présentations au groupe classe)
Réalisation d'une fiche de connaissance de synthèse.</t>
  </si>
  <si>
    <t>Pourquoi utilise-t-on une démarche d'éco-conception ?</t>
  </si>
  <si>
    <t>Expliciter la démarche d'éco-conception et les liens avec les matériaux dans un but d'optimisation</t>
  </si>
  <si>
    <t>Classe entière - projection vidéo</t>
  </si>
  <si>
    <t>Video de trains et autres moyens de transport</t>
  </si>
  <si>
    <t>Trace écrite à completer avec les notions importantes.</t>
  </si>
  <si>
    <t>Pres-03 - OBJ-&gt;COMP-&gt;SAV</t>
  </si>
  <si>
    <t>1- Choisir les centres d'intérêt</t>
  </si>
  <si>
    <t>1- Approche MEI / FSC</t>
  </si>
  <si>
    <t>Pres-02</t>
  </si>
  <si>
    <t>GO --&gt;</t>
  </si>
  <si>
    <t>2- Choix des centres d'intérêt</t>
  </si>
  <si>
    <t>2- Choisir les objectifs à travailler</t>
  </si>
  <si>
    <t>3- Choisir les compétences associées</t>
  </si>
  <si>
    <t>4- Choisir les savoirs associés</t>
  </si>
  <si>
    <t>AUTO</t>
  </si>
  <si>
    <t>MANU</t>
  </si>
  <si>
    <t>4b- Affiner les savoirs</t>
  </si>
  <si>
    <t xml:space="preserve">Programme transversal STI2D </t>
  </si>
  <si>
    <t>Pres-03 - ETT Savoirs</t>
  </si>
  <si>
    <t>Pas d'ordre spécifique dans les points</t>
  </si>
  <si>
    <t>Programme ETLV :</t>
  </si>
  <si>
    <t>Annexe</t>
  </si>
  <si>
    <t>Langues vivantes de la voie technologique (LV1-LV2) - enseignement technologique en langue vivante 1 - séries STD2A, STI2D, STL - cycle terminal</t>
  </si>
  <si>
    <t>http://www.education.gouv.fr/cid55411/mene1104143a.html</t>
  </si>
  <si>
    <t>Pour l’évaluation, il est possible de s’appuyer sur les compétences évaluées à l’examen du baccalauréat.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</si>
</sst>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47" x14ac:knownFonts="1">
    <font>
      <sz val="10"/>
      <name val="Times New Roman"/>
    </font>
    <font>
      <sz val="8"/>
      <name val="Times New Roman"/>
      <family val="1"/>
    </font>
    <font>
      <u/>
      <sz val="10"/>
      <color indexed="12"/>
      <name val="Times New Roman"/>
      <family val="1"/>
    </font>
    <font>
      <sz val="9"/>
      <color indexed="81"/>
      <name val="Times New Roman"/>
      <family val="1"/>
    </font>
    <font>
      <b/>
      <sz val="9"/>
      <color indexed="81"/>
      <name val="Times New Roman"/>
      <family val="1"/>
    </font>
    <font>
      <u/>
      <sz val="10"/>
      <color indexed="20"/>
      <name val="Times New Roman"/>
      <family val="1"/>
    </font>
    <font>
      <sz val="10"/>
      <name val="Arial"/>
      <family val="2"/>
    </font>
    <font>
      <b/>
      <sz val="10"/>
      <name val="Arial"/>
      <family val="2"/>
    </font>
    <font>
      <sz val="8"/>
      <name val="Arial"/>
      <family val="2"/>
    </font>
    <font>
      <sz val="8"/>
      <color indexed="10"/>
      <name val="Arial"/>
      <family val="2"/>
    </font>
    <font>
      <sz val="8"/>
      <color indexed="17"/>
      <name val="Arial"/>
      <family val="2"/>
    </font>
    <font>
      <sz val="11"/>
      <name val="Arial"/>
      <family val="2"/>
    </font>
    <font>
      <b/>
      <sz val="11"/>
      <name val="Arial"/>
      <family val="2"/>
    </font>
    <font>
      <sz val="10"/>
      <color indexed="10"/>
      <name val="Arial"/>
      <family val="2"/>
    </font>
    <font>
      <u/>
      <sz val="10"/>
      <color indexed="12"/>
      <name val="Arial"/>
      <family val="2"/>
    </font>
    <font>
      <b/>
      <sz val="10"/>
      <color indexed="10"/>
      <name val="Arial"/>
      <family val="2"/>
    </font>
    <font>
      <i/>
      <sz val="9"/>
      <name val="Arial"/>
      <family val="2"/>
    </font>
    <font>
      <i/>
      <sz val="8"/>
      <name val="Arial"/>
      <family val="2"/>
    </font>
    <font>
      <i/>
      <sz val="9"/>
      <name val="Times New Roman"/>
      <family val="1"/>
    </font>
    <font>
      <sz val="9"/>
      <name val="Arial"/>
      <family val="2"/>
    </font>
    <font>
      <sz val="8"/>
      <color theme="3" tint="-0.249977111117893"/>
      <name val="Arial"/>
      <family val="2"/>
    </font>
    <font>
      <b/>
      <sz val="10"/>
      <color indexed="9"/>
      <name val="Arial"/>
      <family val="2"/>
    </font>
    <font>
      <b/>
      <sz val="12"/>
      <name val="Arial"/>
      <family val="2"/>
    </font>
    <font>
      <sz val="11"/>
      <name val="Calibri"/>
      <family val="2"/>
    </font>
    <font>
      <b/>
      <sz val="11"/>
      <name val="Calibri"/>
      <family val="2"/>
    </font>
    <font>
      <i/>
      <sz val="11"/>
      <name val="Calibri"/>
      <family val="2"/>
    </font>
    <font>
      <i/>
      <sz val="10"/>
      <name val="Arial"/>
      <family val="2"/>
    </font>
    <font>
      <b/>
      <sz val="12"/>
      <color theme="1"/>
      <name val="Calibri"/>
      <family val="2"/>
      <scheme val="minor"/>
    </font>
    <font>
      <b/>
      <sz val="12"/>
      <color theme="4"/>
      <name val="Arial"/>
      <family val="2"/>
    </font>
    <font>
      <b/>
      <sz val="10"/>
      <color indexed="8"/>
      <name val="Arial"/>
      <family val="2"/>
    </font>
    <font>
      <b/>
      <i/>
      <sz val="10"/>
      <color indexed="8"/>
      <name val="Arial"/>
      <family val="2"/>
    </font>
    <font>
      <i/>
      <sz val="10"/>
      <color indexed="8"/>
      <name val="Arial"/>
      <family val="2"/>
    </font>
    <font>
      <sz val="10"/>
      <color indexed="8"/>
      <name val="Arial"/>
      <family val="2"/>
    </font>
    <font>
      <i/>
      <sz val="10"/>
      <color indexed="8"/>
      <name val="Arial"/>
      <family val="2"/>
    </font>
    <font>
      <b/>
      <vertAlign val="superscript"/>
      <sz val="10"/>
      <color indexed="8"/>
      <name val="Arial"/>
      <family val="2"/>
    </font>
    <font>
      <i/>
      <sz val="9"/>
      <color indexed="8"/>
      <name val="Arial"/>
      <family val="2"/>
    </font>
    <font>
      <b/>
      <sz val="11"/>
      <color indexed="8"/>
      <name val="Arial"/>
      <family val="2"/>
    </font>
    <font>
      <b/>
      <sz val="10"/>
      <color indexed="8"/>
      <name val="Arial"/>
      <family val="2"/>
    </font>
    <font>
      <sz val="10"/>
      <color indexed="12"/>
      <name val="Arial"/>
      <family val="2"/>
    </font>
    <font>
      <b/>
      <sz val="16"/>
      <color indexed="8"/>
      <name val="Arial"/>
      <family val="2"/>
    </font>
    <font>
      <sz val="7"/>
      <color indexed="8"/>
      <name val="Times New Roman"/>
      <family val="1"/>
    </font>
    <font>
      <b/>
      <sz val="12"/>
      <color rgb="FF004085"/>
      <name val="Arial"/>
      <family val="2"/>
    </font>
    <font>
      <b/>
      <sz val="10"/>
      <color theme="1"/>
      <name val="Calibri"/>
      <family val="2"/>
      <scheme val="minor"/>
    </font>
    <font>
      <sz val="9"/>
      <color indexed="8"/>
      <name val="Arial"/>
      <family val="2"/>
    </font>
    <font>
      <sz val="10"/>
      <color theme="1"/>
      <name val="Calibri"/>
      <family val="2"/>
      <scheme val="minor"/>
    </font>
    <font>
      <i/>
      <u/>
      <sz val="9"/>
      <color indexed="8"/>
      <name val="Arial"/>
      <family val="2"/>
    </font>
    <font>
      <b/>
      <sz val="10.5"/>
      <color indexed="8"/>
      <name val="Arial"/>
      <family val="2"/>
    </font>
    <font>
      <i/>
      <sz val="9"/>
      <color indexed="8"/>
      <name val="Arial"/>
      <family val="2"/>
    </font>
    <font>
      <b/>
      <i/>
      <sz val="9"/>
      <color indexed="8"/>
      <name val="Arial"/>
      <family val="2"/>
    </font>
    <font>
      <b/>
      <i/>
      <sz val="10"/>
      <color indexed="8"/>
      <name val="Arial"/>
      <family val="2"/>
    </font>
    <font>
      <sz val="6"/>
      <name val="Arial"/>
      <family val="2"/>
    </font>
    <font>
      <b/>
      <u/>
      <sz val="12"/>
      <color theme="10"/>
      <name val="Calibri"/>
      <family val="2"/>
      <scheme val="minor"/>
    </font>
    <font>
      <b/>
      <sz val="16"/>
      <color theme="3"/>
      <name val="Calibri"/>
      <family val="2"/>
      <scheme val="minor"/>
    </font>
    <font>
      <b/>
      <sz val="16"/>
      <color theme="3"/>
      <name val="Arial"/>
      <family val="2"/>
    </font>
    <font>
      <b/>
      <sz val="14"/>
      <color theme="3"/>
      <name val="Arial"/>
      <family val="2"/>
    </font>
    <font>
      <b/>
      <sz val="14"/>
      <color theme="1"/>
      <name val="Calibri"/>
      <family val="2"/>
      <scheme val="minor"/>
    </font>
    <font>
      <sz val="14"/>
      <name val="Times New Roman"/>
      <family val="1"/>
    </font>
    <font>
      <b/>
      <sz val="14"/>
      <color rgb="FF004085"/>
      <name val="Arial"/>
      <family val="2"/>
    </font>
    <font>
      <b/>
      <sz val="11"/>
      <color indexed="8"/>
      <name val="Arial"/>
      <family val="2"/>
    </font>
    <font>
      <sz val="11"/>
      <color indexed="8"/>
      <name val="Arial"/>
      <family val="2"/>
    </font>
    <font>
      <b/>
      <i/>
      <sz val="12"/>
      <name val="Arial"/>
      <family val="2"/>
    </font>
    <font>
      <u/>
      <sz val="10"/>
      <color theme="11"/>
      <name val="Times New Roman"/>
      <family val="1"/>
    </font>
    <font>
      <b/>
      <sz val="16"/>
      <name val="Arial"/>
      <family val="2"/>
    </font>
    <font>
      <sz val="16"/>
      <name val="Arial"/>
      <family val="2"/>
    </font>
    <font>
      <sz val="16"/>
      <name val="Times New Roman"/>
      <family val="1"/>
    </font>
    <font>
      <b/>
      <sz val="14"/>
      <name val="Arial"/>
      <family val="2"/>
    </font>
    <font>
      <b/>
      <sz val="16"/>
      <color theme="0"/>
      <name val="Arial"/>
      <family val="2"/>
    </font>
    <font>
      <sz val="14"/>
      <name val="Arial"/>
      <family val="2"/>
    </font>
    <font>
      <b/>
      <sz val="9"/>
      <name val="Arial"/>
      <family val="2"/>
    </font>
    <font>
      <b/>
      <sz val="11"/>
      <name val="Arial"/>
      <family val="2"/>
    </font>
    <font>
      <sz val="10"/>
      <name val="Arial"/>
      <family val="2"/>
    </font>
    <font>
      <b/>
      <sz val="11"/>
      <name val="Times New Roman"/>
      <family val="1"/>
    </font>
    <font>
      <b/>
      <sz val="12"/>
      <color indexed="10"/>
      <name val="Arial"/>
      <family val="2"/>
    </font>
    <font>
      <b/>
      <sz val="12"/>
      <name val="Arial"/>
      <family val="2"/>
    </font>
    <font>
      <b/>
      <sz val="12"/>
      <color theme="0"/>
      <name val="Arial"/>
      <family val="2"/>
    </font>
    <font>
      <sz val="12"/>
      <name val="Arial"/>
      <family val="2"/>
    </font>
    <font>
      <sz val="12"/>
      <color indexed="10"/>
      <name val="Arial"/>
      <family val="2"/>
    </font>
    <font>
      <b/>
      <sz val="14"/>
      <color theme="3"/>
      <name val="Arial"/>
      <family val="2"/>
    </font>
    <font>
      <b/>
      <vertAlign val="superscript"/>
      <sz val="14"/>
      <color theme="3"/>
      <name val="Arial"/>
      <family val="2"/>
    </font>
    <font>
      <sz val="10"/>
      <name val="Times New Roman"/>
      <family val="1"/>
    </font>
    <font>
      <sz val="8"/>
      <color theme="1"/>
      <name val="Calibri"/>
      <family val="2"/>
      <scheme val="minor"/>
    </font>
    <font>
      <sz val="12"/>
      <color theme="0" tint="-0.249977111117893"/>
      <name val="Calibri"/>
      <family val="2"/>
      <scheme val="minor"/>
    </font>
    <font>
      <i/>
      <sz val="10"/>
      <color theme="1"/>
      <name val="Calibri"/>
      <family val="2"/>
      <scheme val="minor"/>
    </font>
    <font>
      <sz val="12"/>
      <name val="Times New Roman"/>
      <family val="1"/>
    </font>
    <font>
      <sz val="12"/>
      <color theme="1"/>
      <name val="Calibri"/>
      <family val="2"/>
      <scheme val="minor"/>
    </font>
    <font>
      <sz val="16"/>
      <name val="Times New Roman"/>
      <family val="1"/>
    </font>
    <font>
      <sz val="11"/>
      <name val="Arial"/>
      <family val="2"/>
    </font>
    <font>
      <b/>
      <sz val="10"/>
      <name val="Arial"/>
      <family val="2"/>
    </font>
    <font>
      <b/>
      <sz val="10"/>
      <color theme="0"/>
      <name val="Arial"/>
      <family val="2"/>
    </font>
    <font>
      <sz val="9"/>
      <name val="Times New Roman"/>
      <family val="1"/>
    </font>
    <font>
      <sz val="11"/>
      <color rgb="FF000000"/>
      <name val="Calibri"/>
      <family val="2"/>
    </font>
    <font>
      <sz val="11"/>
      <color theme="0"/>
      <name val="Calibri"/>
      <family val="2"/>
    </font>
    <font>
      <sz val="40"/>
      <color theme="8" tint="-0.249977111117893"/>
      <name val="Arial Rounded MT Bold"/>
      <family val="2"/>
    </font>
    <font>
      <sz val="30"/>
      <color rgb="FFA20078"/>
      <name val="Arial Rounded MT Bold"/>
      <family val="2"/>
    </font>
    <font>
      <b/>
      <sz val="24"/>
      <color rgb="FFA20078"/>
      <name val="Arial Rounded MT Bold"/>
      <family val="2"/>
    </font>
    <font>
      <sz val="14"/>
      <name val="Calibri"/>
      <family val="2"/>
    </font>
    <font>
      <sz val="22"/>
      <name val="Arial Rounded MT Bold"/>
      <family val="2"/>
    </font>
    <font>
      <sz val="22"/>
      <color rgb="FFA20078"/>
      <name val="Arial Rounded MT Bold"/>
      <family val="2"/>
    </font>
    <font>
      <sz val="36"/>
      <color rgb="FFA20078"/>
      <name val="Arial Rounded MT Bold"/>
      <family val="2"/>
    </font>
    <font>
      <sz val="24"/>
      <color rgb="FFA20078"/>
      <name val="Arial Rounded MT Bold"/>
      <family val="2"/>
    </font>
    <font>
      <sz val="8"/>
      <color theme="0"/>
      <name val="Calibri"/>
      <family val="2"/>
    </font>
    <font>
      <sz val="8"/>
      <color rgb="FFA20078"/>
      <name val="Arial Rounded MT Bold"/>
      <family val="2"/>
    </font>
    <font>
      <sz val="8"/>
      <color rgb="FF000000"/>
      <name val="Calibri"/>
      <family val="2"/>
    </font>
    <font>
      <sz val="5"/>
      <color theme="0"/>
      <name val="Calibri"/>
      <family val="2"/>
    </font>
    <font>
      <sz val="24"/>
      <color rgb="FF000000"/>
      <name val="Calibri"/>
      <family val="2"/>
    </font>
    <font>
      <sz val="24"/>
      <color theme="8" tint="-0.249977111117893"/>
      <name val="Arial Rounded MT Bold"/>
      <family val="2"/>
    </font>
    <font>
      <sz val="36"/>
      <color theme="8" tint="-0.249977111117893"/>
      <name val="Arial Rounded MT Bold"/>
      <family val="2"/>
    </font>
    <font>
      <sz val="36"/>
      <color theme="8" tint="-0.249977111117893"/>
      <name val="Times New Roman"/>
      <family val="1"/>
    </font>
    <font>
      <sz val="14"/>
      <color theme="1"/>
      <name val="Arial"/>
      <family val="2"/>
    </font>
    <font>
      <b/>
      <sz val="14"/>
      <color theme="1"/>
      <name val="Arial"/>
      <family val="2"/>
    </font>
    <font>
      <b/>
      <i/>
      <sz val="14"/>
      <color theme="1"/>
      <name val="Arial"/>
      <family val="2"/>
    </font>
    <font>
      <sz val="16"/>
      <color theme="1"/>
      <name val="Arial"/>
      <family val="2"/>
    </font>
    <font>
      <b/>
      <sz val="16"/>
      <color theme="1"/>
      <name val="Arial"/>
      <family val="2"/>
    </font>
    <font>
      <b/>
      <sz val="14"/>
      <name val="Arial"/>
      <family val="2"/>
    </font>
    <font>
      <sz val="14"/>
      <name val="Arial"/>
      <family val="2"/>
    </font>
    <font>
      <b/>
      <sz val="18"/>
      <color rgb="FFFF0000"/>
      <name val="Calibri"/>
      <family val="2"/>
      <scheme val="minor"/>
    </font>
    <font>
      <b/>
      <sz val="14"/>
      <color rgb="FFFF0000"/>
      <name val="Arial"/>
      <family val="2"/>
    </font>
    <font>
      <b/>
      <outline/>
      <sz val="14"/>
      <color indexed="0"/>
      <name val="Arial"/>
      <family val="2"/>
    </font>
    <font>
      <sz val="16"/>
      <name val="Arial"/>
      <family val="2"/>
    </font>
    <font>
      <b/>
      <sz val="24"/>
      <name val="Arial"/>
      <family val="2"/>
    </font>
    <font>
      <b/>
      <sz val="18"/>
      <name val="Times New Roman"/>
      <family val="1"/>
    </font>
    <font>
      <b/>
      <sz val="18"/>
      <name val="Arial"/>
      <family val="2"/>
    </font>
    <font>
      <b/>
      <sz val="16"/>
      <name val="Arial"/>
      <family val="2"/>
    </font>
    <font>
      <outline/>
      <sz val="16"/>
      <name val="Arial"/>
      <family val="2"/>
    </font>
    <font>
      <b/>
      <outline/>
      <sz val="18"/>
      <name val="Arial"/>
      <family val="2"/>
    </font>
    <font>
      <sz val="36"/>
      <name val="Times New Roman"/>
      <family val="1"/>
    </font>
    <font>
      <sz val="36"/>
      <name val="Arial"/>
      <family val="2"/>
    </font>
    <font>
      <sz val="26"/>
      <name val="Arial"/>
      <family val="2"/>
    </font>
    <font>
      <b/>
      <sz val="30"/>
      <color theme="0"/>
      <name val="Arial Rounded MT Bold"/>
      <family val="2"/>
    </font>
    <font>
      <sz val="48"/>
      <color rgb="FF000000"/>
      <name val="Calibri"/>
      <family val="2"/>
    </font>
    <font>
      <sz val="36"/>
      <color rgb="FF000000"/>
      <name val="Calibri"/>
      <family val="2"/>
    </font>
    <font>
      <b/>
      <sz val="36"/>
      <color rgb="FFC00000"/>
      <name val="Calibri"/>
      <family val="2"/>
    </font>
    <font>
      <i/>
      <sz val="36"/>
      <color rgb="FF000000"/>
      <name val="Calibri"/>
      <family val="2"/>
    </font>
    <font>
      <b/>
      <sz val="48"/>
      <color theme="1"/>
      <name val="Calibri"/>
      <family val="2"/>
      <scheme val="minor"/>
    </font>
    <font>
      <b/>
      <sz val="18"/>
      <name val="Calibri"/>
      <family val="2"/>
      <scheme val="minor"/>
    </font>
    <font>
      <sz val="16"/>
      <name val="Calibri"/>
      <family val="2"/>
    </font>
    <font>
      <sz val="8"/>
      <name val="Arial"/>
      <family val="2"/>
    </font>
    <font>
      <sz val="16"/>
      <color rgb="FF000000"/>
      <name val="Calibri"/>
      <family val="2"/>
    </font>
    <font>
      <b/>
      <sz val="16"/>
      <name val="Times New Roman"/>
      <family val="1"/>
    </font>
    <font>
      <sz val="18"/>
      <name val="Times New Roman"/>
      <family val="1"/>
    </font>
    <font>
      <b/>
      <sz val="22"/>
      <name val="Times New Roman"/>
      <family val="1"/>
    </font>
    <font>
      <b/>
      <sz val="24"/>
      <name val="Times New Roman"/>
      <family val="1"/>
    </font>
    <font>
      <sz val="28"/>
      <color theme="0"/>
      <name val="Times New Roman"/>
      <family val="1"/>
    </font>
    <font>
      <u/>
      <sz val="14"/>
      <color indexed="12"/>
      <name val="Times New Roman"/>
      <family val="1"/>
    </font>
    <font>
      <sz val="18"/>
      <name val="Arial"/>
      <family val="2"/>
    </font>
    <font>
      <sz val="10.5"/>
      <name val="Calibri"/>
      <family val="2"/>
    </font>
    <font>
      <b/>
      <sz val="9"/>
      <color rgb="FFAD1C72"/>
      <name val="Arial"/>
      <family val="2"/>
    </font>
  </fonts>
  <fills count="44">
    <fill>
      <patternFill patternType="none"/>
    </fill>
    <fill>
      <patternFill patternType="gray125"/>
    </fill>
    <fill>
      <patternFill patternType="solid">
        <fgColor indexed="46"/>
        <bgColor indexed="64"/>
      </patternFill>
    </fill>
    <fill>
      <patternFill patternType="solid">
        <fgColor indexed="42"/>
        <bgColor indexed="64"/>
      </patternFill>
    </fill>
    <fill>
      <patternFill patternType="solid">
        <fgColor indexed="45"/>
        <bgColor indexed="64"/>
      </patternFill>
    </fill>
    <fill>
      <patternFill patternType="solid">
        <fgColor indexed="11"/>
        <bgColor indexed="64"/>
      </patternFill>
    </fill>
    <fill>
      <patternFill patternType="solid">
        <fgColor indexed="17"/>
        <bgColor indexed="64"/>
      </patternFill>
    </fill>
    <fill>
      <patternFill patternType="solid">
        <fgColor indexed="61"/>
        <bgColor indexed="64"/>
      </patternFill>
    </fill>
    <fill>
      <patternFill patternType="solid">
        <fgColor indexed="22"/>
        <bgColor indexed="64"/>
      </patternFill>
    </fill>
    <fill>
      <patternFill patternType="solid">
        <fgColor rgb="FFFFFF00"/>
        <bgColor indexed="64"/>
      </patternFill>
    </fill>
    <fill>
      <patternFill patternType="solid">
        <fgColor rgb="FFCCFFCC"/>
        <bgColor indexed="64"/>
      </patternFill>
    </fill>
    <fill>
      <patternFill patternType="solid">
        <fgColor theme="9"/>
        <bgColor indexed="64"/>
      </patternFill>
    </fill>
    <fill>
      <patternFill patternType="solid">
        <fgColor rgb="FF66FFFF"/>
        <bgColor indexed="64"/>
      </patternFill>
    </fill>
    <fill>
      <patternFill patternType="solid">
        <fgColor theme="0"/>
        <bgColor indexed="64"/>
      </patternFill>
    </fill>
    <fill>
      <patternFill patternType="solid">
        <fgColor rgb="FF3366FF"/>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6" tint="0.79998168889431442"/>
        <bgColor indexed="64"/>
      </patternFill>
    </fill>
    <fill>
      <patternFill patternType="solid">
        <fgColor theme="2" tint="-9.9978637043366805E-2"/>
        <bgColor indexed="64"/>
      </patternFill>
    </fill>
    <fill>
      <patternFill patternType="solid">
        <fgColor theme="3" tint="0.79998168889431442"/>
        <bgColor indexed="64"/>
      </patternFill>
    </fill>
    <fill>
      <patternFill patternType="solid">
        <fgColor rgb="FFFFCC66"/>
        <bgColor indexed="64"/>
      </patternFill>
    </fill>
    <fill>
      <patternFill patternType="solid">
        <fgColor rgb="FFCCFF99"/>
        <bgColor indexed="64"/>
      </patternFill>
    </fill>
    <fill>
      <patternFill patternType="solid">
        <fgColor indexed="55"/>
        <bgColor indexed="64"/>
      </patternFill>
    </fill>
    <fill>
      <patternFill patternType="solid">
        <fgColor rgb="FFFF99CC"/>
        <bgColor rgb="FF000000"/>
      </patternFill>
    </fill>
    <fill>
      <patternFill patternType="solid">
        <fgColor rgb="FF168C0E"/>
        <bgColor indexed="64"/>
      </patternFill>
    </fill>
    <fill>
      <patternFill patternType="solid">
        <fgColor rgb="FF0A4506"/>
        <bgColor indexed="64"/>
      </patternFill>
    </fill>
    <fill>
      <patternFill patternType="solid">
        <fgColor rgb="FFCC99FF"/>
        <bgColor rgb="FF000000"/>
      </patternFill>
    </fill>
    <fill>
      <patternFill patternType="solid">
        <fgColor rgb="FF92D050"/>
        <bgColor indexed="64"/>
      </patternFill>
    </fill>
    <fill>
      <patternFill patternType="solid">
        <fgColor rgb="FFFFE7FF"/>
        <bgColor indexed="64"/>
      </patternFill>
    </fill>
    <fill>
      <patternFill patternType="solid">
        <fgColor rgb="FFF5F8EE"/>
        <bgColor indexed="64"/>
      </patternFill>
    </fill>
    <fill>
      <patternFill patternType="solid">
        <fgColor rgb="FFEAF0F6"/>
        <bgColor indexed="64"/>
      </patternFill>
    </fill>
    <fill>
      <patternFill patternType="solid">
        <fgColor theme="6"/>
        <bgColor indexed="64"/>
      </patternFill>
    </fill>
    <fill>
      <patternFill patternType="solid">
        <fgColor theme="6" tint="0.59999389629810485"/>
        <bgColor indexed="64"/>
      </patternFill>
    </fill>
    <fill>
      <patternFill patternType="solid">
        <fgColor theme="0" tint="-0.14999847407452621"/>
        <bgColor indexed="64"/>
      </patternFill>
    </fill>
    <fill>
      <patternFill patternType="solid">
        <fgColor theme="1"/>
        <bgColor indexed="64"/>
      </patternFill>
    </fill>
    <fill>
      <patternFill patternType="solid">
        <fgColor theme="5" tint="0.59999389629810485"/>
        <bgColor indexed="64"/>
      </patternFill>
    </fill>
    <fill>
      <patternFill patternType="solid">
        <fgColor theme="6" tint="-0.249977111117893"/>
        <bgColor indexed="64"/>
      </patternFill>
    </fill>
    <fill>
      <patternFill patternType="solid">
        <fgColor rgb="FFFF0000"/>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rgb="FF47AAC5"/>
        <bgColor indexed="64"/>
      </patternFill>
    </fill>
    <fill>
      <patternFill patternType="solid">
        <fgColor theme="0" tint="-4.9989318521683403E-2"/>
        <bgColor indexed="64"/>
      </patternFill>
    </fill>
    <fill>
      <patternFill patternType="solid">
        <fgColor rgb="FF0070C0"/>
        <bgColor indexed="64"/>
      </patternFill>
    </fill>
    <fill>
      <patternFill patternType="solid">
        <fgColor theme="0" tint="-0.34998626667073579"/>
        <bgColor indexed="64"/>
      </patternFill>
    </fill>
  </fills>
  <borders count="115">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top style="medium">
        <color auto="1"/>
      </top>
      <bottom/>
      <diagonal/>
    </border>
    <border>
      <left/>
      <right style="medium">
        <color auto="1"/>
      </right>
      <top style="medium">
        <color auto="1"/>
      </top>
      <bottom/>
      <diagonal/>
    </border>
    <border>
      <left/>
      <right/>
      <top style="medium">
        <color auto="1"/>
      </top>
      <bottom/>
      <diagonal/>
    </border>
    <border>
      <left style="medium">
        <color auto="1"/>
      </left>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medium">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bottom style="medium">
        <color auto="1"/>
      </bottom>
      <diagonal/>
    </border>
    <border>
      <left style="medium">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style="medium">
        <color auto="1"/>
      </right>
      <top/>
      <bottom/>
      <diagonal/>
    </border>
    <border>
      <left/>
      <right style="medium">
        <color auto="1"/>
      </right>
      <top/>
      <bottom style="medium">
        <color auto="1"/>
      </bottom>
      <diagonal/>
    </border>
    <border>
      <left style="medium">
        <color auto="1"/>
      </left>
      <right/>
      <top/>
      <bottom/>
      <diagonal/>
    </border>
    <border>
      <left style="medium">
        <color auto="1"/>
      </left>
      <right/>
      <top/>
      <bottom style="medium">
        <color auto="1"/>
      </bottom>
      <diagonal/>
    </border>
    <border>
      <left/>
      <right/>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right style="thin">
        <color auto="1"/>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top style="thin">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right style="thin">
        <color auto="1"/>
      </right>
      <top/>
      <bottom style="medium">
        <color auto="1"/>
      </bottom>
      <diagonal/>
    </border>
    <border>
      <left style="thin">
        <color auto="1"/>
      </left>
      <right/>
      <top style="medium">
        <color auto="1"/>
      </top>
      <bottom/>
      <diagonal/>
    </border>
    <border>
      <left style="thin">
        <color auto="1"/>
      </left>
      <right style="thin">
        <color auto="1"/>
      </right>
      <top style="medium">
        <color auto="1"/>
      </top>
      <bottom style="thin">
        <color auto="1"/>
      </bottom>
      <diagonal/>
    </border>
    <border>
      <left style="medium">
        <color auto="1"/>
      </left>
      <right/>
      <top/>
      <bottom style="thin">
        <color auto="1"/>
      </bottom>
      <diagonal/>
    </border>
    <border>
      <left style="medium">
        <color auto="1"/>
      </left>
      <right/>
      <top style="thin">
        <color auto="1"/>
      </top>
      <bottom/>
      <diagonal/>
    </border>
    <border>
      <left/>
      <right style="medium">
        <color auto="1"/>
      </right>
      <top style="thin">
        <color auto="1"/>
      </top>
      <bottom/>
      <diagonal/>
    </border>
    <border>
      <left/>
      <right style="medium">
        <color auto="1"/>
      </right>
      <top/>
      <bottom style="thin">
        <color auto="1"/>
      </bottom>
      <diagonal/>
    </border>
    <border>
      <left/>
      <right style="medium">
        <color auto="1"/>
      </right>
      <top style="thin">
        <color auto="1"/>
      </top>
      <bottom style="thin">
        <color auto="1"/>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medium">
        <color auto="1"/>
      </right>
      <top style="thin">
        <color auto="1"/>
      </top>
      <bottom style="medium">
        <color auto="1"/>
      </bottom>
      <diagonal/>
    </border>
    <border>
      <left/>
      <right style="medium">
        <color auto="1"/>
      </right>
      <top style="medium">
        <color auto="1"/>
      </top>
      <bottom style="thin">
        <color auto="1"/>
      </bottom>
      <diagonal/>
    </border>
    <border>
      <left style="medium">
        <color auto="1"/>
      </left>
      <right style="medium">
        <color auto="1"/>
      </right>
      <top/>
      <bottom style="thin">
        <color auto="1"/>
      </bottom>
      <diagonal/>
    </border>
    <border>
      <left style="medium">
        <color auto="1"/>
      </left>
      <right style="medium">
        <color auto="1"/>
      </right>
      <top style="thin">
        <color auto="1"/>
      </top>
      <bottom/>
      <diagonal/>
    </border>
    <border>
      <left/>
      <right style="medium">
        <color auto="1"/>
      </right>
      <top style="thin">
        <color auto="1"/>
      </top>
      <bottom style="medium">
        <color auto="1"/>
      </bottom>
      <diagonal/>
    </border>
    <border>
      <left style="medium">
        <color theme="6"/>
      </left>
      <right/>
      <top style="medium">
        <color theme="6"/>
      </top>
      <bottom/>
      <diagonal/>
    </border>
    <border>
      <left/>
      <right/>
      <top style="medium">
        <color theme="6"/>
      </top>
      <bottom/>
      <diagonal/>
    </border>
    <border>
      <left/>
      <right style="medium">
        <color theme="6"/>
      </right>
      <top style="medium">
        <color theme="6"/>
      </top>
      <bottom/>
      <diagonal/>
    </border>
    <border>
      <left style="medium">
        <color theme="6"/>
      </left>
      <right/>
      <top style="medium">
        <color theme="6"/>
      </top>
      <bottom style="medium">
        <color theme="6"/>
      </bottom>
      <diagonal/>
    </border>
    <border>
      <left/>
      <right/>
      <top style="medium">
        <color theme="6"/>
      </top>
      <bottom style="medium">
        <color theme="6"/>
      </bottom>
      <diagonal/>
    </border>
    <border>
      <left/>
      <right style="medium">
        <color theme="6"/>
      </right>
      <top style="medium">
        <color theme="6"/>
      </top>
      <bottom style="medium">
        <color theme="6"/>
      </bottom>
      <diagonal/>
    </border>
    <border>
      <left style="medium">
        <color theme="6"/>
      </left>
      <right style="medium">
        <color theme="6"/>
      </right>
      <top style="medium">
        <color theme="6"/>
      </top>
      <bottom/>
      <diagonal/>
    </border>
    <border>
      <left style="medium">
        <color theme="6"/>
      </left>
      <right/>
      <top/>
      <bottom/>
      <diagonal/>
    </border>
    <border>
      <left/>
      <right style="medium">
        <color theme="6"/>
      </right>
      <top/>
      <bottom/>
      <diagonal/>
    </border>
    <border>
      <left style="medium">
        <color theme="6"/>
      </left>
      <right style="medium">
        <color theme="6"/>
      </right>
      <top/>
      <bottom/>
      <diagonal/>
    </border>
    <border>
      <left style="medium">
        <color theme="6"/>
      </left>
      <right style="medium">
        <color theme="6"/>
      </right>
      <top/>
      <bottom style="medium">
        <color theme="6"/>
      </bottom>
      <diagonal/>
    </border>
    <border>
      <left style="medium">
        <color theme="6"/>
      </left>
      <right/>
      <top/>
      <bottom style="medium">
        <color theme="6"/>
      </bottom>
      <diagonal/>
    </border>
    <border>
      <left/>
      <right/>
      <top/>
      <bottom style="medium">
        <color theme="6"/>
      </bottom>
      <diagonal/>
    </border>
    <border>
      <left/>
      <right style="medium">
        <color theme="6"/>
      </right>
      <top/>
      <bottom style="medium">
        <color theme="6"/>
      </bottom>
      <diagonal/>
    </border>
    <border>
      <left style="thin">
        <color theme="6"/>
      </left>
      <right/>
      <top style="thin">
        <color theme="6"/>
      </top>
      <bottom/>
      <diagonal/>
    </border>
    <border>
      <left/>
      <right/>
      <top style="thin">
        <color theme="6"/>
      </top>
      <bottom/>
      <diagonal/>
    </border>
    <border>
      <left/>
      <right style="thin">
        <color theme="6"/>
      </right>
      <top style="thin">
        <color theme="6"/>
      </top>
      <bottom/>
      <diagonal/>
    </border>
    <border>
      <left style="thin">
        <color theme="6"/>
      </left>
      <right/>
      <top/>
      <bottom style="thin">
        <color theme="6"/>
      </bottom>
      <diagonal/>
    </border>
    <border>
      <left/>
      <right/>
      <top/>
      <bottom style="thin">
        <color theme="6"/>
      </bottom>
      <diagonal/>
    </border>
    <border>
      <left/>
      <right style="thin">
        <color theme="6"/>
      </right>
      <top/>
      <bottom style="thin">
        <color theme="6"/>
      </bottom>
      <diagonal/>
    </border>
    <border>
      <left style="mediumDashed">
        <color theme="4"/>
      </left>
      <right/>
      <top style="mediumDashed">
        <color theme="4"/>
      </top>
      <bottom style="mediumDashed">
        <color theme="4"/>
      </bottom>
      <diagonal/>
    </border>
    <border>
      <left/>
      <right/>
      <top style="mediumDashed">
        <color theme="4"/>
      </top>
      <bottom style="mediumDashed">
        <color theme="4"/>
      </bottom>
      <diagonal/>
    </border>
    <border>
      <left/>
      <right style="mediumDashed">
        <color theme="4"/>
      </right>
      <top style="mediumDashed">
        <color theme="4"/>
      </top>
      <bottom style="mediumDashed">
        <color theme="4"/>
      </bottom>
      <diagonal/>
    </border>
    <border>
      <left/>
      <right style="thin">
        <color theme="1"/>
      </right>
      <top/>
      <bottom/>
      <diagonal/>
    </border>
    <border>
      <left style="thin">
        <color theme="1"/>
      </left>
      <right style="mediumDashed">
        <color theme="4"/>
      </right>
      <top/>
      <bottom/>
      <diagonal/>
    </border>
    <border>
      <left style="thick">
        <color auto="1"/>
      </left>
      <right/>
      <top style="medium">
        <color auto="1"/>
      </top>
      <bottom style="medium">
        <color auto="1"/>
      </bottom>
      <diagonal/>
    </border>
    <border>
      <left style="thin">
        <color auto="1"/>
      </left>
      <right/>
      <top/>
      <bottom style="medium">
        <color auto="1"/>
      </bottom>
      <diagonal/>
    </border>
    <border>
      <left style="thick">
        <color auto="1"/>
      </left>
      <right/>
      <top style="medium">
        <color auto="1"/>
      </top>
      <bottom/>
      <diagonal/>
    </border>
    <border>
      <left style="thick">
        <color auto="1"/>
      </left>
      <right/>
      <top/>
      <bottom style="medium">
        <color auto="1"/>
      </bottom>
      <diagonal/>
    </border>
    <border>
      <left style="thick">
        <color auto="1"/>
      </left>
      <right style="thin">
        <color auto="1"/>
      </right>
      <top style="medium">
        <color auto="1"/>
      </top>
      <bottom/>
      <diagonal/>
    </border>
    <border>
      <left style="thick">
        <color auto="1"/>
      </left>
      <right style="thin">
        <color auto="1"/>
      </right>
      <top style="medium">
        <color auto="1"/>
      </top>
      <bottom style="medium">
        <color auto="1"/>
      </bottom>
      <diagonal/>
    </border>
    <border>
      <left style="thick">
        <color auto="1"/>
      </left>
      <right/>
      <top/>
      <bottom/>
      <diagonal/>
    </border>
    <border>
      <left style="thick">
        <color auto="1"/>
      </left>
      <right style="thin">
        <color auto="1"/>
      </right>
      <top style="thin">
        <color auto="1"/>
      </top>
      <bottom/>
      <diagonal/>
    </border>
    <border>
      <left style="thick">
        <color auto="1"/>
      </left>
      <right style="thin">
        <color auto="1"/>
      </right>
      <top/>
      <bottom/>
      <diagonal/>
    </border>
    <border>
      <left style="thick">
        <color auto="1"/>
      </left>
      <right style="thin">
        <color auto="1"/>
      </right>
      <top/>
      <bottom style="thin">
        <color auto="1"/>
      </bottom>
      <diagonal/>
    </border>
    <border>
      <left style="thick">
        <color auto="1"/>
      </left>
      <right style="thin">
        <color auto="1"/>
      </right>
      <top style="thin">
        <color auto="1"/>
      </top>
      <bottom style="thin">
        <color auto="1"/>
      </bottom>
      <diagonal/>
    </border>
    <border>
      <left style="thick">
        <color auto="1"/>
      </left>
      <right style="thin">
        <color auto="1"/>
      </right>
      <top style="medium">
        <color auto="1"/>
      </top>
      <bottom style="thin">
        <color auto="1"/>
      </bottom>
      <diagonal/>
    </border>
    <border>
      <left style="thick">
        <color auto="1"/>
      </left>
      <right style="thin">
        <color auto="1"/>
      </right>
      <top style="thin">
        <color auto="1"/>
      </top>
      <bottom style="medium">
        <color auto="1"/>
      </bottom>
      <diagonal/>
    </border>
  </borders>
  <cellStyleXfs count="100">
    <xf numFmtId="0" fontId="0" fillId="0" borderId="0"/>
    <xf numFmtId="0" fontId="2" fillId="0" borderId="0" applyNumberFormat="0" applyFill="0" applyBorder="0" applyAlignment="0" applyProtection="0">
      <alignment vertical="top"/>
      <protection locked="0"/>
    </xf>
    <xf numFmtId="0" fontId="5"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61" fillId="0" borderId="0" applyNumberFormat="0" applyFill="0" applyBorder="0" applyAlignment="0" applyProtection="0"/>
    <xf numFmtId="0" fontId="84" fillId="0" borderId="0"/>
    <xf numFmtId="0" fontId="90" fillId="0" borderId="0"/>
  </cellStyleXfs>
  <cellXfs count="1243">
    <xf numFmtId="0" fontId="0" fillId="0" borderId="0" xfId="0"/>
    <xf numFmtId="0" fontId="0" fillId="0" borderId="0" xfId="0" applyAlignment="1">
      <alignment textRotation="90"/>
    </xf>
    <xf numFmtId="0" fontId="0" fillId="2" borderId="0" xfId="0" applyFill="1"/>
    <xf numFmtId="0" fontId="0" fillId="4" borderId="0" xfId="0" applyFill="1"/>
    <xf numFmtId="0" fontId="0" fillId="3" borderId="0" xfId="0" applyFill="1"/>
    <xf numFmtId="0" fontId="0" fillId="0" borderId="0" xfId="0" applyFill="1"/>
    <xf numFmtId="0" fontId="0" fillId="0" borderId="0" xfId="0" applyBorder="1"/>
    <xf numFmtId="0" fontId="0" fillId="0" borderId="0" xfId="0" applyAlignment="1">
      <alignment vertical="top" wrapText="1"/>
    </xf>
    <xf numFmtId="0" fontId="0" fillId="0" borderId="0" xfId="0" applyAlignment="1">
      <alignment textRotation="90" wrapText="1"/>
    </xf>
    <xf numFmtId="0" fontId="0" fillId="7" borderId="0" xfId="0" applyFill="1"/>
    <xf numFmtId="0" fontId="0" fillId="0" borderId="1" xfId="0" applyBorder="1"/>
    <xf numFmtId="0" fontId="0" fillId="0" borderId="0" xfId="0" applyAlignment="1">
      <alignment vertical="center"/>
    </xf>
    <xf numFmtId="0" fontId="0" fillId="0" borderId="0" xfId="0" applyAlignment="1">
      <alignment horizontal="center" vertical="center"/>
    </xf>
    <xf numFmtId="0" fontId="6" fillId="0" borderId="0" xfId="0" applyFont="1"/>
    <xf numFmtId="0" fontId="6" fillId="0" borderId="0" xfId="0" applyFont="1" applyBorder="1"/>
    <xf numFmtId="0" fontId="6" fillId="0" borderId="1" xfId="0" applyFont="1" applyBorder="1"/>
    <xf numFmtId="0" fontId="6" fillId="0" borderId="1" xfId="0" applyFont="1" applyBorder="1" applyAlignment="1">
      <alignment horizontal="center"/>
    </xf>
    <xf numFmtId="0" fontId="6" fillId="0" borderId="1" xfId="0" applyFont="1" applyBorder="1" applyAlignment="1">
      <alignment horizontal="center"/>
    </xf>
    <xf numFmtId="0" fontId="6" fillId="0" borderId="11" xfId="0" applyFont="1" applyBorder="1"/>
    <xf numFmtId="0" fontId="6" fillId="0" borderId="0" xfId="0" applyFont="1" applyAlignment="1">
      <alignment horizontal="right"/>
    </xf>
    <xf numFmtId="0" fontId="6" fillId="0" borderId="0" xfId="0" applyFont="1" applyAlignment="1">
      <alignment horizontal="center"/>
    </xf>
    <xf numFmtId="0" fontId="6" fillId="0" borderId="40" xfId="0" applyFont="1" applyBorder="1" applyAlignment="1">
      <alignment horizontal="left"/>
    </xf>
    <xf numFmtId="0" fontId="7" fillId="0" borderId="22" xfId="0" applyFont="1" applyBorder="1" applyAlignment="1"/>
    <xf numFmtId="0" fontId="6" fillId="0" borderId="0" xfId="0" applyFont="1" applyAlignment="1">
      <alignment textRotation="90"/>
    </xf>
    <xf numFmtId="0" fontId="6" fillId="0" borderId="1" xfId="0" applyFont="1" applyBorder="1" applyAlignment="1">
      <alignment textRotation="90"/>
    </xf>
    <xf numFmtId="0" fontId="11" fillId="0" borderId="1" xfId="0" applyFont="1" applyBorder="1" applyAlignment="1">
      <alignment horizontal="center" textRotation="90" wrapText="1"/>
    </xf>
    <xf numFmtId="0" fontId="6" fillId="2" borderId="1" xfId="0" applyFont="1" applyFill="1" applyBorder="1"/>
    <xf numFmtId="0" fontId="6" fillId="0" borderId="1" xfId="0" applyFont="1" applyFill="1" applyBorder="1"/>
    <xf numFmtId="0" fontId="6" fillId="0" borderId="1" xfId="0" applyFont="1" applyBorder="1" applyAlignment="1">
      <alignment horizontal="center" vertical="center" wrapText="1"/>
    </xf>
    <xf numFmtId="0" fontId="6" fillId="0" borderId="1" xfId="0" applyFont="1" applyBorder="1" applyAlignment="1">
      <alignment horizontal="center" vertical="center"/>
    </xf>
    <xf numFmtId="0" fontId="14" fillId="0" borderId="1" xfId="1" applyFont="1" applyBorder="1" applyAlignment="1" applyProtection="1"/>
    <xf numFmtId="0" fontId="6" fillId="0" borderId="0" xfId="0" applyFont="1" applyFill="1" applyBorder="1" applyAlignment="1">
      <alignment horizontal="right" vertical="top" wrapText="1"/>
    </xf>
    <xf numFmtId="0" fontId="6" fillId="0" borderId="0" xfId="0" applyFont="1" applyFill="1"/>
    <xf numFmtId="0" fontId="7" fillId="0" borderId="1" xfId="0" applyFont="1" applyBorder="1"/>
    <xf numFmtId="0" fontId="7" fillId="0" borderId="1" xfId="0" applyFont="1" applyBorder="1" applyAlignment="1">
      <alignment vertical="top" wrapText="1"/>
    </xf>
    <xf numFmtId="0" fontId="15" fillId="0" borderId="0" xfId="0" applyFont="1"/>
    <xf numFmtId="0" fontId="6" fillId="0" borderId="0" xfId="0" applyFont="1" applyAlignment="1">
      <alignment vertical="top" wrapText="1"/>
    </xf>
    <xf numFmtId="0" fontId="6" fillId="0" borderId="0" xfId="0" applyFont="1" applyAlignment="1">
      <alignment horizontal="center" vertical="center" textRotation="90"/>
    </xf>
    <xf numFmtId="0" fontId="6" fillId="8" borderId="3" xfId="0" applyFont="1" applyFill="1" applyBorder="1"/>
    <xf numFmtId="0" fontId="6" fillId="0" borderId="1" xfId="0" applyFont="1" applyBorder="1" applyAlignment="1">
      <alignment horizontal="center" vertical="center" textRotation="90"/>
    </xf>
    <xf numFmtId="0" fontId="6" fillId="0" borderId="3" xfId="0" applyFont="1" applyBorder="1" applyAlignment="1">
      <alignment wrapText="1"/>
    </xf>
    <xf numFmtId="0" fontId="6" fillId="8" borderId="0" xfId="0" applyFont="1" applyFill="1" applyBorder="1" applyAlignment="1">
      <alignment vertical="center" wrapText="1"/>
    </xf>
    <xf numFmtId="0" fontId="6" fillId="8" borderId="0" xfId="0" applyFont="1" applyFill="1"/>
    <xf numFmtId="0" fontId="6" fillId="4" borderId="1" xfId="0" applyFont="1" applyFill="1" applyBorder="1" applyAlignment="1">
      <alignment horizontal="center" vertical="center"/>
    </xf>
    <xf numFmtId="0" fontId="6" fillId="0" borderId="1" xfId="0" applyFont="1" applyFill="1" applyBorder="1" applyAlignment="1">
      <alignment horizontal="center" vertical="center"/>
    </xf>
    <xf numFmtId="0" fontId="6" fillId="8" borderId="3" xfId="0" applyFont="1" applyFill="1" applyBorder="1" applyAlignment="1">
      <alignment horizontal="center" vertical="center"/>
    </xf>
    <xf numFmtId="0" fontId="6" fillId="8" borderId="6" xfId="0" applyFont="1" applyFill="1" applyBorder="1" applyAlignment="1">
      <alignment vertical="center"/>
    </xf>
    <xf numFmtId="0" fontId="6" fillId="0" borderId="37" xfId="0" applyFont="1" applyBorder="1" applyAlignment="1">
      <alignment horizontal="center"/>
    </xf>
    <xf numFmtId="0" fontId="7" fillId="0" borderId="56" xfId="0" applyFont="1" applyBorder="1" applyAlignment="1"/>
    <xf numFmtId="0" fontId="6" fillId="0" borderId="15" xfId="0" applyFont="1" applyBorder="1" applyAlignment="1">
      <alignment horizontal="center" vertical="center"/>
    </xf>
    <xf numFmtId="0" fontId="6" fillId="0" borderId="41" xfId="0" applyFont="1" applyBorder="1"/>
    <xf numFmtId="0" fontId="6" fillId="0" borderId="23" xfId="0" applyFont="1" applyBorder="1"/>
    <xf numFmtId="0" fontId="8" fillId="0" borderId="1" xfId="0" applyFont="1" applyBorder="1" applyAlignment="1">
      <alignment horizontal="center" vertical="center" wrapText="1"/>
    </xf>
    <xf numFmtId="0" fontId="6" fillId="0" borderId="24" xfId="0" applyFont="1" applyBorder="1" applyAlignment="1">
      <alignment horizontal="left"/>
    </xf>
    <xf numFmtId="0" fontId="6" fillId="0" borderId="1" xfId="0" applyFont="1" applyBorder="1" applyAlignment="1"/>
    <xf numFmtId="0" fontId="7" fillId="0" borderId="0" xfId="0" applyFont="1" applyBorder="1" applyAlignment="1">
      <alignment vertical="center"/>
    </xf>
    <xf numFmtId="0" fontId="7" fillId="0" borderId="43" xfId="0" applyFont="1" applyBorder="1" applyAlignment="1">
      <alignment vertical="center"/>
    </xf>
    <xf numFmtId="0" fontId="7" fillId="0" borderId="47" xfId="0" applyFont="1" applyBorder="1" applyAlignment="1">
      <alignment vertical="center"/>
    </xf>
    <xf numFmtId="0" fontId="7" fillId="0" borderId="44" xfId="0" applyFont="1" applyBorder="1" applyAlignment="1">
      <alignment vertical="center"/>
    </xf>
    <xf numFmtId="0" fontId="6" fillId="0" borderId="57" xfId="0" applyFont="1" applyBorder="1" applyAlignment="1">
      <alignment horizontal="right"/>
    </xf>
    <xf numFmtId="0" fontId="6" fillId="0" borderId="25" xfId="0" applyFont="1" applyBorder="1" applyAlignment="1">
      <alignment horizontal="right"/>
    </xf>
    <xf numFmtId="0" fontId="6" fillId="0" borderId="20" xfId="0" applyFont="1" applyBorder="1"/>
    <xf numFmtId="0" fontId="6" fillId="0" borderId="43" xfId="0" applyFont="1" applyBorder="1"/>
    <xf numFmtId="0" fontId="6" fillId="0" borderId="60" xfId="0" applyFont="1" applyBorder="1" applyAlignment="1">
      <alignment horizontal="center" vertical="center" wrapText="1"/>
    </xf>
    <xf numFmtId="0" fontId="6" fillId="0" borderId="52" xfId="0" applyFont="1" applyBorder="1" applyAlignment="1">
      <alignment horizontal="center" vertical="center" wrapText="1"/>
    </xf>
    <xf numFmtId="0" fontId="6" fillId="0" borderId="51" xfId="0" applyFont="1" applyBorder="1" applyAlignment="1">
      <alignment vertical="center"/>
    </xf>
    <xf numFmtId="0" fontId="8" fillId="0" borderId="2" xfId="0" applyFont="1" applyBorder="1" applyAlignment="1">
      <alignment horizontal="center" vertical="center" wrapText="1"/>
    </xf>
    <xf numFmtId="0" fontId="6" fillId="0" borderId="42" xfId="0" applyFont="1" applyBorder="1" applyAlignment="1">
      <alignment horizontal="center" vertical="center"/>
    </xf>
    <xf numFmtId="0" fontId="8" fillId="0" borderId="1" xfId="0" applyFont="1" applyBorder="1" applyAlignment="1">
      <alignment horizontal="center" vertical="center" shrinkToFit="1"/>
    </xf>
    <xf numFmtId="0" fontId="8" fillId="0" borderId="42" xfId="0" applyFont="1" applyBorder="1" applyAlignment="1">
      <alignment horizontal="center" vertical="center" shrinkToFit="1"/>
    </xf>
    <xf numFmtId="0" fontId="6" fillId="0" borderId="45" xfId="0" applyFont="1" applyBorder="1" applyAlignment="1">
      <alignment horizontal="center" vertical="center"/>
    </xf>
    <xf numFmtId="0" fontId="6" fillId="0" borderId="41" xfId="0" applyFont="1" applyFill="1" applyBorder="1" applyAlignment="1">
      <alignment horizontal="right" vertical="center"/>
    </xf>
    <xf numFmtId="0" fontId="6" fillId="0" borderId="41" xfId="0" applyFont="1" applyBorder="1" applyAlignment="1">
      <alignment horizontal="right" vertical="center"/>
    </xf>
    <xf numFmtId="0" fontId="6" fillId="0" borderId="23" xfId="0" applyFont="1" applyBorder="1" applyAlignment="1">
      <alignment horizontal="right" vertical="center"/>
    </xf>
    <xf numFmtId="0" fontId="8" fillId="0" borderId="37" xfId="0" applyFont="1" applyBorder="1" applyAlignment="1">
      <alignment horizontal="center" vertical="center" shrinkToFit="1"/>
    </xf>
    <xf numFmtId="0" fontId="8" fillId="0" borderId="24" xfId="0" applyFont="1" applyBorder="1" applyAlignment="1">
      <alignment horizontal="center" vertical="center" shrinkToFit="1"/>
    </xf>
    <xf numFmtId="0" fontId="6" fillId="0" borderId="40" xfId="0" applyFont="1" applyBorder="1" applyAlignment="1">
      <alignment horizontal="center" vertical="center"/>
    </xf>
    <xf numFmtId="0" fontId="7" fillId="0" borderId="27" xfId="0" applyFont="1" applyBorder="1" applyAlignment="1">
      <alignment horizontal="center"/>
    </xf>
    <xf numFmtId="0" fontId="9" fillId="0" borderId="1" xfId="0" applyFont="1" applyBorder="1" applyAlignment="1">
      <alignment horizontal="center" shrinkToFit="1"/>
    </xf>
    <xf numFmtId="0" fontId="6" fillId="0" borderId="39" xfId="0" applyFont="1" applyBorder="1" applyAlignment="1">
      <alignment horizontal="right"/>
    </xf>
    <xf numFmtId="0" fontId="6" fillId="0" borderId="41" xfId="0" applyFont="1" applyFill="1" applyBorder="1" applyAlignment="1">
      <alignment horizontal="right"/>
    </xf>
    <xf numFmtId="0" fontId="6" fillId="0" borderId="23" xfId="0" applyFont="1" applyFill="1" applyBorder="1" applyAlignment="1">
      <alignment horizontal="right"/>
    </xf>
    <xf numFmtId="0" fontId="9" fillId="0" borderId="24" xfId="0" applyFont="1" applyBorder="1" applyAlignment="1">
      <alignment horizontal="center" shrinkToFit="1"/>
    </xf>
    <xf numFmtId="0" fontId="10" fillId="0" borderId="15" xfId="0" applyFont="1" applyBorder="1" applyAlignment="1">
      <alignment horizontal="center" shrinkToFit="1"/>
    </xf>
    <xf numFmtId="0" fontId="10" fillId="0" borderId="42" xfId="0" applyFont="1" applyBorder="1" applyAlignment="1">
      <alignment horizontal="center" shrinkToFit="1"/>
    </xf>
    <xf numFmtId="0" fontId="20" fillId="0" borderId="40" xfId="0" applyFont="1" applyBorder="1" applyAlignment="1">
      <alignment horizontal="center" shrinkToFit="1"/>
    </xf>
    <xf numFmtId="0" fontId="20" fillId="0" borderId="37" xfId="0" applyFont="1" applyBorder="1" applyAlignment="1">
      <alignment horizontal="center" shrinkToFit="1"/>
    </xf>
    <xf numFmtId="0" fontId="6" fillId="9" borderId="27" xfId="0" applyFont="1" applyFill="1" applyBorder="1" applyAlignment="1">
      <alignment horizontal="right"/>
    </xf>
    <xf numFmtId="0" fontId="7" fillId="10" borderId="28" xfId="0" applyFont="1" applyFill="1" applyBorder="1" applyAlignment="1">
      <alignment horizontal="center"/>
    </xf>
    <xf numFmtId="0" fontId="7" fillId="11" borderId="29" xfId="0" applyFont="1" applyFill="1" applyBorder="1" applyAlignment="1">
      <alignment horizontal="center"/>
    </xf>
    <xf numFmtId="0" fontId="6" fillId="10" borderId="27" xfId="0" applyFont="1" applyFill="1" applyBorder="1" applyAlignment="1">
      <alignment horizontal="right"/>
    </xf>
    <xf numFmtId="0" fontId="15" fillId="0" borderId="21" xfId="0" applyFont="1" applyBorder="1" applyAlignment="1">
      <alignment horizontal="right" vertical="center"/>
    </xf>
    <xf numFmtId="0" fontId="15" fillId="0" borderId="55" xfId="0" applyFont="1" applyBorder="1" applyAlignment="1"/>
    <xf numFmtId="0" fontId="15" fillId="0" borderId="26" xfId="0" applyFont="1" applyBorder="1" applyAlignment="1"/>
    <xf numFmtId="0" fontId="8" fillId="0" borderId="42" xfId="0" applyFont="1" applyBorder="1" applyAlignment="1">
      <alignment horizontal="center" vertical="center" wrapText="1"/>
    </xf>
    <xf numFmtId="0" fontId="8" fillId="0" borderId="37" xfId="0" applyFont="1" applyBorder="1" applyAlignment="1">
      <alignment horizontal="center" vertical="center" wrapText="1"/>
    </xf>
    <xf numFmtId="0" fontId="8" fillId="0" borderId="24" xfId="0" applyFont="1" applyBorder="1" applyAlignment="1">
      <alignment horizontal="center" vertical="center" wrapText="1"/>
    </xf>
    <xf numFmtId="0" fontId="6" fillId="0" borderId="10" xfId="0" applyFont="1" applyBorder="1" applyAlignment="1">
      <alignment horizontal="center" vertical="center"/>
    </xf>
    <xf numFmtId="0" fontId="9" fillId="0" borderId="15" xfId="0" applyFont="1" applyBorder="1" applyAlignment="1">
      <alignment horizontal="center" shrinkToFit="1"/>
    </xf>
    <xf numFmtId="0" fontId="20" fillId="0" borderId="1" xfId="0" applyFont="1" applyBorder="1" applyAlignment="1">
      <alignment horizontal="center" shrinkToFit="1"/>
    </xf>
    <xf numFmtId="0" fontId="10" fillId="0" borderId="37" xfId="0" applyFont="1" applyBorder="1" applyAlignment="1">
      <alignment horizontal="center" shrinkToFit="1"/>
    </xf>
    <xf numFmtId="0" fontId="6" fillId="0" borderId="57" xfId="0" applyFont="1" applyBorder="1" applyAlignment="1">
      <alignment horizontal="center" vertical="center"/>
    </xf>
    <xf numFmtId="0" fontId="6" fillId="0" borderId="19" xfId="0" applyFont="1" applyBorder="1" applyAlignment="1">
      <alignment horizontal="center" vertical="center"/>
    </xf>
    <xf numFmtId="0" fontId="6" fillId="0" borderId="63" xfId="0" applyFont="1" applyBorder="1" applyAlignment="1">
      <alignment horizontal="center" vertical="center"/>
    </xf>
    <xf numFmtId="0" fontId="6" fillId="0" borderId="54" xfId="0" applyFont="1" applyBorder="1" applyAlignment="1">
      <alignment horizontal="center" vertical="center"/>
    </xf>
    <xf numFmtId="0" fontId="6" fillId="0" borderId="32" xfId="0" applyFont="1" applyFill="1" applyBorder="1" applyAlignment="1">
      <alignment horizontal="right" vertical="center"/>
    </xf>
    <xf numFmtId="0" fontId="6" fillId="0" borderId="13" xfId="0" applyFont="1" applyBorder="1" applyAlignment="1">
      <alignment horizontal="center" vertical="center"/>
    </xf>
    <xf numFmtId="0" fontId="6" fillId="0" borderId="33" xfId="0" applyFont="1" applyBorder="1" applyAlignment="1">
      <alignment horizontal="center" vertical="center"/>
    </xf>
    <xf numFmtId="0" fontId="6" fillId="0" borderId="53" xfId="0" applyFont="1" applyBorder="1" applyAlignment="1">
      <alignment horizontal="right" vertical="center"/>
    </xf>
    <xf numFmtId="0" fontId="1" fillId="0" borderId="63" xfId="0" applyFont="1" applyBorder="1" applyAlignment="1">
      <alignment vertical="center" wrapText="1"/>
    </xf>
    <xf numFmtId="0" fontId="1" fillId="0" borderId="54" xfId="0" applyFont="1" applyBorder="1" applyAlignment="1">
      <alignment vertical="center" wrapText="1"/>
    </xf>
    <xf numFmtId="0" fontId="8" fillId="0" borderId="63" xfId="0" applyFont="1" applyBorder="1" applyAlignment="1">
      <alignment horizontal="center" vertical="center" shrinkToFit="1"/>
    </xf>
    <xf numFmtId="0" fontId="0" fillId="0" borderId="21" xfId="0" applyBorder="1" applyAlignment="1">
      <alignment vertical="center"/>
    </xf>
    <xf numFmtId="0" fontId="0" fillId="0" borderId="20" xfId="0" applyBorder="1" applyAlignment="1">
      <alignment vertical="center"/>
    </xf>
    <xf numFmtId="0" fontId="8" fillId="0" borderId="63" xfId="0" applyFont="1" applyBorder="1" applyAlignment="1">
      <alignment horizontal="center" vertical="center"/>
    </xf>
    <xf numFmtId="0" fontId="6" fillId="12" borderId="27" xfId="0" applyFont="1" applyFill="1" applyBorder="1" applyAlignment="1">
      <alignment horizontal="right"/>
    </xf>
    <xf numFmtId="0" fontId="8" fillId="0" borderId="25" xfId="0" applyFont="1" applyBorder="1" applyAlignment="1">
      <alignment horizontal="center" vertical="center" wrapText="1"/>
    </xf>
    <xf numFmtId="0" fontId="15" fillId="0" borderId="54" xfId="0" applyFont="1" applyBorder="1" applyAlignment="1">
      <alignment horizontal="left" vertical="center"/>
    </xf>
    <xf numFmtId="0" fontId="6" fillId="0" borderId="42" xfId="0" applyFont="1" applyBorder="1" applyAlignment="1">
      <alignment vertical="center"/>
    </xf>
    <xf numFmtId="0" fontId="6" fillId="0" borderId="24" xfId="0" applyFont="1" applyBorder="1" applyAlignment="1">
      <alignment vertical="center"/>
    </xf>
    <xf numFmtId="0" fontId="6" fillId="0" borderId="2" xfId="0" applyFont="1" applyBorder="1" applyAlignment="1">
      <alignment horizontal="center" vertical="center"/>
    </xf>
    <xf numFmtId="0" fontId="8" fillId="0" borderId="1" xfId="0" applyFont="1" applyBorder="1" applyAlignment="1">
      <alignment horizontal="center" vertical="center"/>
    </xf>
    <xf numFmtId="0" fontId="15" fillId="0" borderId="54" xfId="0" applyFont="1" applyBorder="1" applyAlignment="1">
      <alignment horizontal="left"/>
    </xf>
    <xf numFmtId="0" fontId="15" fillId="0" borderId="11" xfId="0" applyFont="1" applyBorder="1" applyAlignment="1"/>
    <xf numFmtId="0" fontId="15" fillId="0" borderId="58" xfId="0" applyFont="1" applyBorder="1" applyAlignment="1"/>
    <xf numFmtId="0" fontId="6" fillId="0" borderId="62" xfId="0" applyFont="1" applyBorder="1" applyAlignment="1">
      <alignment horizontal="center" vertical="center" wrapText="1"/>
    </xf>
    <xf numFmtId="0" fontId="6" fillId="0" borderId="5" xfId="0" applyFont="1" applyBorder="1" applyAlignment="1">
      <alignment horizontal="center" vertical="center"/>
    </xf>
    <xf numFmtId="0" fontId="7" fillId="9" borderId="28" xfId="0" applyFont="1" applyFill="1" applyBorder="1" applyAlignment="1">
      <alignment horizontal="center"/>
    </xf>
    <xf numFmtId="0" fontId="10" fillId="0" borderId="63" xfId="0" applyFont="1" applyBorder="1" applyAlignment="1">
      <alignment horizontal="center" shrinkToFit="1"/>
    </xf>
    <xf numFmtId="0" fontId="20" fillId="0" borderId="63" xfId="0" applyFont="1" applyBorder="1" applyAlignment="1">
      <alignment horizontal="center" shrinkToFit="1"/>
    </xf>
    <xf numFmtId="0" fontId="9" fillId="0" borderId="53" xfId="0" applyFont="1" applyBorder="1" applyAlignment="1">
      <alignment horizontal="center" shrinkToFit="1"/>
    </xf>
    <xf numFmtId="0" fontId="20" fillId="0" borderId="54" xfId="0" applyFont="1" applyBorder="1" applyAlignment="1">
      <alignment horizontal="center" shrinkToFit="1"/>
    </xf>
    <xf numFmtId="0" fontId="20" fillId="0" borderId="41" xfId="0" applyFont="1" applyBorder="1" applyAlignment="1">
      <alignment horizontal="center" shrinkToFit="1"/>
    </xf>
    <xf numFmtId="0" fontId="20" fillId="0" borderId="42" xfId="0" applyFont="1" applyBorder="1" applyAlignment="1">
      <alignment horizontal="center" shrinkToFit="1"/>
    </xf>
    <xf numFmtId="0" fontId="20" fillId="0" borderId="23" xfId="0" applyFont="1" applyBorder="1" applyAlignment="1">
      <alignment horizontal="center" shrinkToFit="1"/>
    </xf>
    <xf numFmtId="0" fontId="7" fillId="14" borderId="18" xfId="0" applyFont="1" applyFill="1" applyBorder="1" applyAlignment="1">
      <alignment horizontal="center"/>
    </xf>
    <xf numFmtId="0" fontId="7" fillId="14" borderId="28" xfId="0" applyFont="1" applyFill="1" applyBorder="1" applyAlignment="1">
      <alignment horizontal="center"/>
    </xf>
    <xf numFmtId="0" fontId="7" fillId="0" borderId="0" xfId="0" applyFont="1" applyAlignment="1">
      <alignment horizontal="right"/>
    </xf>
    <xf numFmtId="0" fontId="23" fillId="0" borderId="0" xfId="0" applyFont="1" applyAlignment="1">
      <alignment horizontal="justify" vertical="center"/>
    </xf>
    <xf numFmtId="0" fontId="6" fillId="0" borderId="0" xfId="0" applyFont="1" applyAlignment="1">
      <alignment horizontal="left"/>
    </xf>
    <xf numFmtId="0" fontId="7" fillId="0" borderId="1" xfId="0" applyFont="1" applyBorder="1" applyAlignment="1">
      <alignment horizontal="center" vertical="center"/>
    </xf>
    <xf numFmtId="0" fontId="7" fillId="0" borderId="1" xfId="0" applyFont="1" applyBorder="1" applyAlignment="1">
      <alignment horizontal="right"/>
    </xf>
    <xf numFmtId="0" fontId="6" fillId="0" borderId="8" xfId="0" applyFont="1" applyBorder="1" applyAlignment="1">
      <alignment horizontal="left"/>
    </xf>
    <xf numFmtId="0" fontId="6" fillId="0" borderId="0" xfId="0" applyFont="1" applyBorder="1" applyAlignment="1">
      <alignment horizontal="left"/>
    </xf>
    <xf numFmtId="0" fontId="6" fillId="0" borderId="9" xfId="0" applyFont="1" applyBorder="1" applyAlignment="1">
      <alignment horizontal="left"/>
    </xf>
    <xf numFmtId="0" fontId="6" fillId="0" borderId="8" xfId="0" applyFont="1" applyBorder="1" applyAlignment="1">
      <alignment horizontal="right"/>
    </xf>
    <xf numFmtId="0" fontId="6" fillId="0" borderId="8" xfId="0" applyFont="1" applyBorder="1"/>
    <xf numFmtId="0" fontId="6" fillId="0" borderId="10" xfId="0" applyFont="1" applyBorder="1"/>
    <xf numFmtId="0" fontId="22" fillId="9" borderId="16" xfId="0" applyFont="1" applyFill="1" applyBorder="1"/>
    <xf numFmtId="0" fontId="6" fillId="0" borderId="15" xfId="0" applyFont="1" applyBorder="1" applyAlignment="1">
      <alignment textRotation="90"/>
    </xf>
    <xf numFmtId="0" fontId="11" fillId="0" borderId="15" xfId="0" applyFont="1" applyBorder="1" applyAlignment="1">
      <alignment horizontal="center" textRotation="90"/>
    </xf>
    <xf numFmtId="0" fontId="6" fillId="0" borderId="52" xfId="0" applyFont="1" applyBorder="1" applyAlignment="1">
      <alignment horizontal="center" vertical="center" wrapText="1"/>
    </xf>
    <xf numFmtId="0" fontId="6" fillId="0" borderId="10" xfId="0" applyFont="1" applyBorder="1" applyAlignment="1">
      <alignment horizontal="center" vertical="center"/>
    </xf>
    <xf numFmtId="0" fontId="8" fillId="0" borderId="15" xfId="0" applyFont="1" applyBorder="1" applyAlignment="1">
      <alignment horizontal="center" vertical="center" wrapText="1"/>
    </xf>
    <xf numFmtId="0" fontId="20" fillId="0" borderId="1" xfId="0" applyFont="1" applyBorder="1" applyAlignment="1">
      <alignment horizontal="center" shrinkToFit="1"/>
    </xf>
    <xf numFmtId="0" fontId="6" fillId="0" borderId="2" xfId="0" applyFont="1" applyBorder="1" applyAlignment="1">
      <alignment horizontal="center" vertical="center"/>
    </xf>
    <xf numFmtId="0" fontId="6" fillId="0" borderId="25" xfId="0" applyFont="1" applyBorder="1" applyAlignment="1">
      <alignment horizontal="center" vertical="center"/>
    </xf>
    <xf numFmtId="0" fontId="6" fillId="0" borderId="19" xfId="0" applyFont="1" applyBorder="1" applyAlignment="1">
      <alignment horizontal="center" vertical="center"/>
    </xf>
    <xf numFmtId="0" fontId="0" fillId="0" borderId="1" xfId="0" applyBorder="1" applyAlignment="1">
      <alignment horizontal="center"/>
    </xf>
    <xf numFmtId="0" fontId="6" fillId="15" borderId="27" xfId="0" applyFont="1" applyFill="1" applyBorder="1" applyAlignment="1">
      <alignment horizontal="right"/>
    </xf>
    <xf numFmtId="0" fontId="8" fillId="0" borderId="63" xfId="0" applyFont="1" applyBorder="1" applyAlignment="1">
      <alignment horizontal="center" vertical="center" wrapText="1"/>
    </xf>
    <xf numFmtId="0" fontId="8" fillId="0" borderId="60" xfId="0" applyFont="1" applyBorder="1" applyAlignment="1">
      <alignment horizontal="center" vertical="center"/>
    </xf>
    <xf numFmtId="0" fontId="6" fillId="16" borderId="27" xfId="0" applyFont="1" applyFill="1" applyBorder="1" applyAlignment="1">
      <alignment horizontal="right"/>
    </xf>
    <xf numFmtId="0" fontId="8" fillId="0" borderId="55" xfId="0" applyFont="1" applyBorder="1" applyAlignment="1">
      <alignment vertical="center" wrapText="1"/>
    </xf>
    <xf numFmtId="0" fontId="8" fillId="0" borderId="68" xfId="0" applyFont="1" applyBorder="1" applyAlignment="1">
      <alignment horizontal="center" vertical="center"/>
    </xf>
    <xf numFmtId="0" fontId="6" fillId="0" borderId="37" xfId="0" applyFont="1" applyBorder="1" applyAlignment="1">
      <alignment horizontal="center" vertical="center"/>
    </xf>
    <xf numFmtId="0" fontId="6" fillId="17" borderId="27" xfId="0" applyFont="1" applyFill="1" applyBorder="1" applyAlignment="1">
      <alignment horizontal="right"/>
    </xf>
    <xf numFmtId="0" fontId="6" fillId="18" borderId="27" xfId="0" applyFont="1" applyFill="1" applyBorder="1" applyAlignment="1">
      <alignment horizontal="right"/>
    </xf>
    <xf numFmtId="0" fontId="6" fillId="0" borderId="23" xfId="0" applyFont="1" applyFill="1" applyBorder="1" applyAlignment="1">
      <alignment horizontal="right" vertical="center"/>
    </xf>
    <xf numFmtId="0" fontId="6" fillId="0" borderId="24" xfId="0" applyFont="1" applyBorder="1" applyAlignment="1">
      <alignment horizontal="center" vertical="center"/>
    </xf>
    <xf numFmtId="0" fontId="6" fillId="0" borderId="1" xfId="0" applyFont="1" applyBorder="1" applyAlignment="1">
      <alignment vertical="top" wrapText="1"/>
    </xf>
    <xf numFmtId="0" fontId="29" fillId="13" borderId="1" xfId="0" applyFont="1" applyFill="1" applyBorder="1" applyAlignment="1">
      <alignment horizontal="left" vertical="center" wrapText="1"/>
    </xf>
    <xf numFmtId="0" fontId="32" fillId="13" borderId="1" xfId="0" applyFont="1" applyFill="1" applyBorder="1" applyAlignment="1">
      <alignment vertical="center" wrapText="1"/>
    </xf>
    <xf numFmtId="0" fontId="32" fillId="13" borderId="1" xfId="0" applyFont="1" applyFill="1" applyBorder="1" applyAlignment="1">
      <alignment horizontal="center" vertical="center" wrapText="1"/>
    </xf>
    <xf numFmtId="0" fontId="29" fillId="13" borderId="1" xfId="0" applyFont="1" applyFill="1" applyBorder="1" applyAlignment="1">
      <alignment vertical="center" wrapText="1"/>
    </xf>
    <xf numFmtId="0" fontId="29" fillId="13" borderId="1" xfId="0" applyFont="1" applyFill="1" applyBorder="1" applyAlignment="1">
      <alignment horizontal="center" vertical="center" wrapText="1"/>
    </xf>
    <xf numFmtId="0" fontId="29" fillId="13" borderId="1" xfId="0" applyFont="1" applyFill="1" applyBorder="1" applyAlignment="1">
      <alignment horizontal="left" vertical="center" wrapText="1" indent="1"/>
    </xf>
    <xf numFmtId="0" fontId="36" fillId="13" borderId="1" xfId="0" applyFont="1" applyFill="1" applyBorder="1" applyAlignment="1">
      <alignment horizontal="center" vertical="center" wrapText="1"/>
    </xf>
    <xf numFmtId="0" fontId="37" fillId="13" borderId="1" xfId="0" applyFont="1" applyFill="1" applyBorder="1" applyAlignment="1">
      <alignment horizontal="center" vertical="center" wrapText="1"/>
    </xf>
    <xf numFmtId="0" fontId="0" fillId="13" borderId="1" xfId="0" applyFill="1" applyBorder="1" applyAlignment="1">
      <alignment horizontal="center" vertical="top" wrapText="1"/>
    </xf>
    <xf numFmtId="0" fontId="0" fillId="0" borderId="0" xfId="0" applyFont="1"/>
    <xf numFmtId="0" fontId="7" fillId="13" borderId="1" xfId="0" applyFont="1" applyFill="1" applyBorder="1" applyAlignment="1">
      <alignment horizontal="center" vertical="center" wrapText="1"/>
    </xf>
    <xf numFmtId="0" fontId="44" fillId="0" borderId="1" xfId="0" applyFont="1" applyBorder="1" applyAlignment="1">
      <alignment horizontal="center" vertical="center"/>
    </xf>
    <xf numFmtId="0" fontId="46" fillId="13" borderId="1" xfId="0" applyFont="1" applyFill="1" applyBorder="1" applyAlignment="1">
      <alignment vertical="center" wrapText="1"/>
    </xf>
    <xf numFmtId="0" fontId="46" fillId="13" borderId="1" xfId="0" applyFont="1" applyFill="1" applyBorder="1" applyAlignment="1">
      <alignment horizontal="center" vertical="center" wrapText="1"/>
    </xf>
    <xf numFmtId="0" fontId="44" fillId="13" borderId="1" xfId="0" applyFont="1" applyFill="1" applyBorder="1" applyAlignment="1">
      <alignment wrapText="1"/>
    </xf>
    <xf numFmtId="0" fontId="44" fillId="13" borderId="1" xfId="0" applyFont="1" applyFill="1" applyBorder="1" applyAlignment="1">
      <alignment horizontal="center" vertical="center" wrapText="1"/>
    </xf>
    <xf numFmtId="0" fontId="37" fillId="0" borderId="0" xfId="0" applyFont="1" applyAlignment="1">
      <alignment horizontal="left" vertical="center" indent="2"/>
    </xf>
    <xf numFmtId="0" fontId="37" fillId="0" borderId="0" xfId="0" applyFont="1" applyAlignment="1">
      <alignment horizontal="center" vertical="center"/>
    </xf>
    <xf numFmtId="0" fontId="0" fillId="0" borderId="0" xfId="0" applyAlignment="1">
      <alignment horizontal="center"/>
    </xf>
    <xf numFmtId="0" fontId="2" fillId="0" borderId="0" xfId="1" applyAlignment="1" applyProtection="1">
      <alignment vertical="center"/>
    </xf>
    <xf numFmtId="0" fontId="2" fillId="0" borderId="0" xfId="1" applyAlignment="1" applyProtection="1">
      <alignment horizontal="center" vertical="center"/>
    </xf>
    <xf numFmtId="0" fontId="2" fillId="0" borderId="0" xfId="1" applyAlignment="1" applyProtection="1">
      <alignment horizontal="justify" vertical="center"/>
    </xf>
    <xf numFmtId="0" fontId="21" fillId="13" borderId="52" xfId="0" applyFont="1" applyFill="1" applyBorder="1" applyAlignment="1">
      <alignment horizontal="center" vertical="center" wrapText="1"/>
    </xf>
    <xf numFmtId="0" fontId="38" fillId="13" borderId="1" xfId="0" applyFont="1" applyFill="1" applyBorder="1" applyAlignment="1">
      <alignment vertical="center" wrapText="1"/>
    </xf>
    <xf numFmtId="0" fontId="27" fillId="0" borderId="0" xfId="0" applyFont="1"/>
    <xf numFmtId="0" fontId="42" fillId="13" borderId="1" xfId="0" applyFont="1" applyFill="1" applyBorder="1" applyAlignment="1">
      <alignment horizontal="center"/>
    </xf>
    <xf numFmtId="0" fontId="42" fillId="0" borderId="1" xfId="0" applyFont="1" applyBorder="1" applyAlignment="1">
      <alignment horizontal="center" vertical="center"/>
    </xf>
    <xf numFmtId="0" fontId="44" fillId="13" borderId="1" xfId="0" applyFont="1" applyFill="1" applyBorder="1" applyAlignment="1">
      <alignment horizontal="center" wrapText="1"/>
    </xf>
    <xf numFmtId="0" fontId="51" fillId="0" borderId="0" xfId="1" applyFont="1" applyAlignment="1" applyProtection="1">
      <alignment vertical="center"/>
    </xf>
    <xf numFmtId="0" fontId="51" fillId="0" borderId="0" xfId="1" applyFont="1" applyAlignment="1" applyProtection="1">
      <alignment horizontal="justify" vertical="center"/>
    </xf>
    <xf numFmtId="0" fontId="56" fillId="0" borderId="0" xfId="0" applyFont="1" applyAlignment="1">
      <alignment vertical="center"/>
    </xf>
    <xf numFmtId="0" fontId="29" fillId="13" borderId="4" xfId="0" applyFont="1" applyFill="1" applyBorder="1" applyAlignment="1">
      <alignment horizontal="center" vertical="center" wrapText="1"/>
    </xf>
    <xf numFmtId="0" fontId="37" fillId="13" borderId="4" xfId="0" applyFont="1" applyFill="1" applyBorder="1" applyAlignment="1">
      <alignment horizontal="center" vertical="center" wrapText="1"/>
    </xf>
    <xf numFmtId="0" fontId="38" fillId="13" borderId="4" xfId="0" applyFont="1" applyFill="1" applyBorder="1" applyAlignment="1">
      <alignment vertical="center" wrapText="1"/>
    </xf>
    <xf numFmtId="0" fontId="36" fillId="13" borderId="4" xfId="0" applyFont="1" applyFill="1" applyBorder="1" applyAlignment="1">
      <alignment horizontal="center" vertical="center" wrapText="1"/>
    </xf>
    <xf numFmtId="0" fontId="29" fillId="13" borderId="71" xfId="0" applyFont="1" applyFill="1" applyBorder="1" applyAlignment="1">
      <alignment horizontal="left" vertical="center" wrapText="1"/>
    </xf>
    <xf numFmtId="0" fontId="32" fillId="13" borderId="71" xfId="0" applyFont="1" applyFill="1" applyBorder="1" applyAlignment="1">
      <alignment vertical="center" wrapText="1"/>
    </xf>
    <xf numFmtId="0" fontId="29" fillId="13" borderId="71" xfId="0" applyFont="1" applyFill="1" applyBorder="1" applyAlignment="1">
      <alignment vertical="center" wrapText="1"/>
    </xf>
    <xf numFmtId="0" fontId="38" fillId="13" borderId="71" xfId="0" applyFont="1" applyFill="1" applyBorder="1" applyAlignment="1">
      <alignment vertical="center" wrapText="1"/>
    </xf>
    <xf numFmtId="0" fontId="36" fillId="13" borderId="71" xfId="0" applyFont="1" applyFill="1" applyBorder="1" applyAlignment="1">
      <alignment horizontal="left" vertical="center" wrapText="1"/>
    </xf>
    <xf numFmtId="0" fontId="32" fillId="13" borderId="71" xfId="0" applyFont="1" applyFill="1" applyBorder="1" applyAlignment="1">
      <alignment horizontal="left" vertical="center" wrapText="1" indent="3"/>
    </xf>
    <xf numFmtId="0" fontId="7" fillId="13" borderId="71" xfId="0" applyFont="1" applyFill="1" applyBorder="1" applyAlignment="1">
      <alignment horizontal="left" vertical="center" wrapText="1"/>
    </xf>
    <xf numFmtId="0" fontId="42" fillId="0" borderId="71" xfId="0" applyFont="1" applyBorder="1" applyAlignment="1">
      <alignment vertical="center"/>
    </xf>
    <xf numFmtId="0" fontId="46" fillId="13" borderId="71" xfId="0" applyFont="1" applyFill="1" applyBorder="1" applyAlignment="1">
      <alignment vertical="center" wrapText="1"/>
    </xf>
    <xf numFmtId="0" fontId="44" fillId="13" borderId="71" xfId="0" applyFont="1" applyFill="1" applyBorder="1" applyAlignment="1">
      <alignment vertical="center" wrapText="1"/>
    </xf>
    <xf numFmtId="0" fontId="44" fillId="13" borderId="71" xfId="0" applyFont="1" applyFill="1" applyBorder="1" applyAlignment="1">
      <alignment wrapText="1"/>
    </xf>
    <xf numFmtId="0" fontId="44" fillId="13" borderId="71" xfId="0" applyFont="1" applyFill="1" applyBorder="1" applyAlignment="1">
      <alignment horizontal="left" vertical="center" wrapText="1"/>
    </xf>
    <xf numFmtId="0" fontId="32" fillId="13" borderId="72" xfId="0" applyFont="1" applyFill="1" applyBorder="1" applyAlignment="1">
      <alignment vertical="center" wrapText="1"/>
    </xf>
    <xf numFmtId="0" fontId="29" fillId="13" borderId="4" xfId="0" applyFont="1" applyFill="1" applyBorder="1" applyAlignment="1">
      <alignment horizontal="left" vertical="center" wrapText="1"/>
    </xf>
    <xf numFmtId="0" fontId="29" fillId="13" borderId="4" xfId="0" applyFont="1" applyFill="1" applyBorder="1" applyAlignment="1">
      <alignment horizontal="left" vertical="center" wrapText="1" indent="1"/>
    </xf>
    <xf numFmtId="0" fontId="29" fillId="13" borderId="41" xfId="0" applyFont="1" applyFill="1" applyBorder="1" applyAlignment="1">
      <alignment horizontal="center" vertical="center" wrapText="1"/>
    </xf>
    <xf numFmtId="0" fontId="29" fillId="13" borderId="42" xfId="0" applyFont="1" applyFill="1" applyBorder="1" applyAlignment="1">
      <alignment horizontal="center" vertical="center" wrapText="1"/>
    </xf>
    <xf numFmtId="0" fontId="37" fillId="13" borderId="41" xfId="0" applyFont="1" applyFill="1" applyBorder="1" applyAlignment="1">
      <alignment horizontal="center" vertical="center" wrapText="1"/>
    </xf>
    <xf numFmtId="0" fontId="32" fillId="13" borderId="42" xfId="0" applyFont="1" applyFill="1" applyBorder="1" applyAlignment="1">
      <alignment horizontal="center" vertical="center" wrapText="1"/>
    </xf>
    <xf numFmtId="0" fontId="38" fillId="13" borderId="41" xfId="0" applyFont="1" applyFill="1" applyBorder="1" applyAlignment="1">
      <alignment vertical="center" wrapText="1"/>
    </xf>
    <xf numFmtId="0" fontId="38" fillId="13" borderId="42" xfId="0" applyFont="1" applyFill="1" applyBorder="1" applyAlignment="1">
      <alignment vertical="center" wrapText="1"/>
    </xf>
    <xf numFmtId="0" fontId="36" fillId="13" borderId="41" xfId="0" applyFont="1" applyFill="1" applyBorder="1" applyAlignment="1">
      <alignment horizontal="center" vertical="center" wrapText="1"/>
    </xf>
    <xf numFmtId="0" fontId="36" fillId="13" borderId="42" xfId="0" applyFont="1" applyFill="1" applyBorder="1" applyAlignment="1">
      <alignment horizontal="center" vertical="center" wrapText="1"/>
    </xf>
    <xf numFmtId="0" fontId="42" fillId="13" borderId="41" xfId="0" applyFont="1" applyFill="1" applyBorder="1" applyAlignment="1">
      <alignment horizontal="center"/>
    </xf>
    <xf numFmtId="0" fontId="42" fillId="13" borderId="42" xfId="0" applyFont="1" applyFill="1" applyBorder="1" applyAlignment="1">
      <alignment horizontal="center" vertical="center"/>
    </xf>
    <xf numFmtId="0" fontId="7" fillId="13" borderId="41" xfId="0" applyFont="1" applyFill="1" applyBorder="1" applyAlignment="1">
      <alignment horizontal="center" vertical="center" wrapText="1"/>
    </xf>
    <xf numFmtId="0" fontId="7" fillId="13" borderId="42" xfId="0" applyFont="1" applyFill="1" applyBorder="1" applyAlignment="1">
      <alignment horizontal="center" vertical="center" wrapText="1"/>
    </xf>
    <xf numFmtId="0" fontId="42" fillId="0" borderId="41" xfId="0" applyFont="1" applyBorder="1" applyAlignment="1">
      <alignment horizontal="center" vertical="center"/>
    </xf>
    <xf numFmtId="0" fontId="44" fillId="0" borderId="42" xfId="0" applyFont="1" applyBorder="1" applyAlignment="1">
      <alignment horizontal="center" vertical="center"/>
    </xf>
    <xf numFmtId="0" fontId="46" fillId="13" borderId="41" xfId="0" applyFont="1" applyFill="1" applyBorder="1" applyAlignment="1">
      <alignment vertical="center" wrapText="1"/>
    </xf>
    <xf numFmtId="0" fontId="46" fillId="13" borderId="42" xfId="0" applyFont="1" applyFill="1" applyBorder="1" applyAlignment="1">
      <alignment vertical="center" wrapText="1"/>
    </xf>
    <xf numFmtId="0" fontId="29" fillId="13" borderId="41" xfId="0" applyFont="1" applyFill="1" applyBorder="1" applyAlignment="1">
      <alignment vertical="center" wrapText="1"/>
    </xf>
    <xf numFmtId="0" fontId="29" fillId="13" borderId="42" xfId="0" applyFont="1" applyFill="1" applyBorder="1" applyAlignment="1">
      <alignment vertical="center" wrapText="1"/>
    </xf>
    <xf numFmtId="0" fontId="37" fillId="13" borderId="41" xfId="0" applyFont="1" applyFill="1" applyBorder="1" applyAlignment="1">
      <alignment vertical="center" wrapText="1"/>
    </xf>
    <xf numFmtId="0" fontId="32" fillId="13" borderId="42" xfId="0" applyFont="1" applyFill="1" applyBorder="1" applyAlignment="1">
      <alignment vertical="center" wrapText="1"/>
    </xf>
    <xf numFmtId="0" fontId="42" fillId="13" borderId="41" xfId="0" applyFont="1" applyFill="1" applyBorder="1" applyAlignment="1">
      <alignment wrapText="1"/>
    </xf>
    <xf numFmtId="0" fontId="44" fillId="13" borderId="42" xfId="0" applyFont="1" applyFill="1" applyBorder="1" applyAlignment="1">
      <alignment vertical="center" wrapText="1"/>
    </xf>
    <xf numFmtId="0" fontId="42" fillId="13" borderId="41" xfId="0" applyFont="1" applyFill="1" applyBorder="1" applyAlignment="1">
      <alignment horizontal="center" vertical="center" wrapText="1"/>
    </xf>
    <xf numFmtId="0" fontId="44" fillId="13" borderId="42" xfId="0" applyFont="1" applyFill="1" applyBorder="1" applyAlignment="1">
      <alignment horizontal="center" vertical="center"/>
    </xf>
    <xf numFmtId="0" fontId="42" fillId="13" borderId="41" xfId="0" applyFont="1" applyFill="1" applyBorder="1" applyAlignment="1">
      <alignment horizontal="center" wrapText="1"/>
    </xf>
    <xf numFmtId="0" fontId="44" fillId="13" borderId="42" xfId="0" applyFont="1" applyFill="1" applyBorder="1" applyAlignment="1">
      <alignment horizontal="center" vertical="center" wrapText="1"/>
    </xf>
    <xf numFmtId="0" fontId="37" fillId="13" borderId="23" xfId="0" applyFont="1" applyFill="1" applyBorder="1" applyAlignment="1">
      <alignment horizontal="center" vertical="center" wrapText="1"/>
    </xf>
    <xf numFmtId="0" fontId="32" fillId="13" borderId="37" xfId="0" applyFont="1" applyFill="1" applyBorder="1" applyAlignment="1">
      <alignment horizontal="center" vertical="center" wrapText="1"/>
    </xf>
    <xf numFmtId="0" fontId="32" fillId="13" borderId="24" xfId="0" applyFont="1" applyFill="1" applyBorder="1" applyAlignment="1">
      <alignment horizontal="center" vertical="center" wrapText="1"/>
    </xf>
    <xf numFmtId="0" fontId="29" fillId="13" borderId="41" xfId="0" applyFont="1" applyFill="1" applyBorder="1" applyAlignment="1">
      <alignment horizontal="left" vertical="center" wrapText="1"/>
    </xf>
    <xf numFmtId="0" fontId="37" fillId="13" borderId="42" xfId="0" applyFont="1" applyFill="1" applyBorder="1" applyAlignment="1">
      <alignment horizontal="center" vertical="center" wrapText="1"/>
    </xf>
    <xf numFmtId="0" fontId="33" fillId="13" borderId="41" xfId="0" applyFont="1" applyFill="1" applyBorder="1" applyAlignment="1">
      <alignment horizontal="center" vertical="center" wrapText="1"/>
    </xf>
    <xf numFmtId="0" fontId="44" fillId="0" borderId="45" xfId="0" applyFont="1" applyBorder="1" applyAlignment="1">
      <alignment horizontal="center" vertical="center"/>
    </xf>
    <xf numFmtId="0" fontId="32" fillId="13" borderId="41" xfId="0" applyFont="1" applyFill="1" applyBorder="1" applyAlignment="1">
      <alignment horizontal="center" vertical="center" wrapText="1"/>
    </xf>
    <xf numFmtId="0" fontId="44" fillId="0" borderId="41" xfId="0" applyFont="1" applyBorder="1" applyAlignment="1">
      <alignment horizontal="center" vertical="center"/>
    </xf>
    <xf numFmtId="0" fontId="49" fillId="13" borderId="41" xfId="0" applyFont="1" applyFill="1" applyBorder="1" applyAlignment="1">
      <alignment horizontal="center" vertical="center" wrapText="1"/>
    </xf>
    <xf numFmtId="0" fontId="33" fillId="13" borderId="23" xfId="0" applyFont="1" applyFill="1" applyBorder="1" applyAlignment="1">
      <alignment horizontal="center" vertical="center" wrapText="1"/>
    </xf>
    <xf numFmtId="0" fontId="37" fillId="13" borderId="37" xfId="0" applyFont="1" applyFill="1" applyBorder="1" applyAlignment="1">
      <alignment horizontal="center" vertical="center" wrapText="1"/>
    </xf>
    <xf numFmtId="0" fontId="52" fillId="0" borderId="69" xfId="0" applyFont="1" applyBorder="1" applyAlignment="1">
      <alignment horizontal="left" vertical="center"/>
    </xf>
    <xf numFmtId="0" fontId="57" fillId="19" borderId="74" xfId="0" applyFont="1" applyFill="1" applyBorder="1" applyAlignment="1">
      <alignment vertical="center" wrapText="1"/>
    </xf>
    <xf numFmtId="0" fontId="41" fillId="19" borderId="39" xfId="0" applyFont="1" applyFill="1" applyBorder="1" applyAlignment="1">
      <alignment horizontal="center" vertical="center" wrapText="1"/>
    </xf>
    <xf numFmtId="0" fontId="41" fillId="19" borderId="15" xfId="0" applyFont="1" applyFill="1" applyBorder="1" applyAlignment="1">
      <alignment horizontal="center" vertical="center" wrapText="1"/>
    </xf>
    <xf numFmtId="0" fontId="41" fillId="19" borderId="40" xfId="0" applyFont="1" applyFill="1" applyBorder="1" applyAlignment="1">
      <alignment horizontal="center" vertical="center"/>
    </xf>
    <xf numFmtId="0" fontId="0" fillId="19" borderId="39" xfId="0" applyFont="1" applyFill="1" applyBorder="1" applyAlignment="1">
      <alignment horizontal="center"/>
    </xf>
    <xf numFmtId="0" fontId="0" fillId="19" borderId="15" xfId="0" applyFont="1" applyFill="1" applyBorder="1" applyAlignment="1">
      <alignment horizontal="center"/>
    </xf>
    <xf numFmtId="0" fontId="54" fillId="19" borderId="70" xfId="0" applyFont="1" applyFill="1" applyBorder="1" applyAlignment="1">
      <alignment vertical="center" wrapText="1"/>
    </xf>
    <xf numFmtId="0" fontId="28" fillId="19" borderId="53" xfId="0" applyFont="1" applyFill="1" applyBorder="1" applyAlignment="1">
      <alignment horizontal="center" vertical="center" wrapText="1"/>
    </xf>
    <xf numFmtId="0" fontId="28" fillId="19" borderId="63" xfId="0" applyFont="1" applyFill="1" applyBorder="1" applyAlignment="1">
      <alignment horizontal="center" vertical="center" wrapText="1"/>
    </xf>
    <xf numFmtId="0" fontId="28" fillId="19" borderId="54" xfId="0" applyFont="1" applyFill="1" applyBorder="1" applyAlignment="1">
      <alignment horizontal="center" vertical="center" wrapText="1"/>
    </xf>
    <xf numFmtId="0" fontId="0" fillId="19" borderId="63" xfId="0" applyFill="1" applyBorder="1" applyAlignment="1">
      <alignment horizontal="center"/>
    </xf>
    <xf numFmtId="0" fontId="32" fillId="13" borderId="75" xfId="0" applyFont="1" applyFill="1" applyBorder="1" applyAlignment="1">
      <alignment vertical="center" wrapText="1"/>
    </xf>
    <xf numFmtId="0" fontId="37" fillId="13" borderId="32" xfId="0" applyFont="1" applyFill="1" applyBorder="1" applyAlignment="1">
      <alignment horizontal="center" vertical="center" wrapText="1"/>
    </xf>
    <xf numFmtId="0" fontId="32" fillId="13" borderId="13" xfId="0" applyFont="1" applyFill="1" applyBorder="1" applyAlignment="1">
      <alignment horizontal="center" vertical="center" wrapText="1"/>
    </xf>
    <xf numFmtId="0" fontId="32" fillId="13" borderId="33" xfId="0" applyFont="1" applyFill="1" applyBorder="1" applyAlignment="1">
      <alignment horizontal="center" vertical="center" wrapText="1"/>
    </xf>
    <xf numFmtId="0" fontId="37" fillId="13" borderId="13" xfId="0" applyFont="1" applyFill="1" applyBorder="1" applyAlignment="1">
      <alignment horizontal="center" vertical="center" wrapText="1"/>
    </xf>
    <xf numFmtId="0" fontId="54" fillId="19" borderId="70" xfId="0" applyFont="1" applyFill="1" applyBorder="1" applyAlignment="1">
      <alignment vertical="center"/>
    </xf>
    <xf numFmtId="0" fontId="55" fillId="19" borderId="53" xfId="0" applyFont="1" applyFill="1" applyBorder="1" applyAlignment="1">
      <alignment horizontal="center" vertical="center"/>
    </xf>
    <xf numFmtId="0" fontId="55" fillId="19" borderId="63" xfId="0" applyFont="1" applyFill="1" applyBorder="1" applyAlignment="1">
      <alignment horizontal="center" vertical="center"/>
    </xf>
    <xf numFmtId="0" fontId="55" fillId="19" borderId="54" xfId="0" applyFont="1" applyFill="1" applyBorder="1" applyAlignment="1">
      <alignment horizontal="center" vertical="center"/>
    </xf>
    <xf numFmtId="0" fontId="56" fillId="19" borderId="53" xfId="0" applyFont="1" applyFill="1" applyBorder="1" applyAlignment="1">
      <alignment horizontal="center" vertical="center"/>
    </xf>
    <xf numFmtId="0" fontId="56" fillId="19" borderId="63" xfId="0" applyFont="1" applyFill="1" applyBorder="1" applyAlignment="1">
      <alignment horizontal="center" vertical="center"/>
    </xf>
    <xf numFmtId="0" fontId="27" fillId="13" borderId="71" xfId="0" applyFont="1" applyFill="1" applyBorder="1" applyAlignment="1">
      <alignment vertical="center"/>
    </xf>
    <xf numFmtId="0" fontId="32" fillId="20" borderId="71" xfId="0" applyFont="1" applyFill="1" applyBorder="1" applyAlignment="1">
      <alignment vertical="center" wrapText="1"/>
    </xf>
    <xf numFmtId="0" fontId="37" fillId="20" borderId="41" xfId="0" applyFont="1" applyFill="1" applyBorder="1" applyAlignment="1">
      <alignment horizontal="center" vertical="center" wrapText="1"/>
    </xf>
    <xf numFmtId="0" fontId="32" fillId="20" borderId="1" xfId="0" applyFont="1" applyFill="1" applyBorder="1" applyAlignment="1">
      <alignment horizontal="center" vertical="center" wrapText="1"/>
    </xf>
    <xf numFmtId="0" fontId="29" fillId="20" borderId="1" xfId="0" applyFont="1" applyFill="1" applyBorder="1" applyAlignment="1">
      <alignment horizontal="center" vertical="center" wrapText="1"/>
    </xf>
    <xf numFmtId="0" fontId="32" fillId="20" borderId="42" xfId="0" applyFont="1" applyFill="1" applyBorder="1" applyAlignment="1">
      <alignment horizontal="center" vertical="center" wrapText="1"/>
    </xf>
    <xf numFmtId="0" fontId="37" fillId="20" borderId="1" xfId="0" applyFont="1" applyFill="1" applyBorder="1" applyAlignment="1">
      <alignment horizontal="center" vertical="center" wrapText="1"/>
    </xf>
    <xf numFmtId="0" fontId="32" fillId="20" borderId="41" xfId="0" applyFont="1" applyFill="1" applyBorder="1" applyAlignment="1">
      <alignment horizontal="center" vertical="center" wrapText="1"/>
    </xf>
    <xf numFmtId="0" fontId="37" fillId="20" borderId="41" xfId="0" applyFont="1" applyFill="1" applyBorder="1" applyAlignment="1">
      <alignment vertical="center" wrapText="1"/>
    </xf>
    <xf numFmtId="0" fontId="32" fillId="20" borderId="1" xfId="0" applyFont="1" applyFill="1" applyBorder="1" applyAlignment="1">
      <alignment vertical="center" wrapText="1"/>
    </xf>
    <xf numFmtId="0" fontId="0" fillId="20" borderId="1" xfId="0" applyFill="1" applyBorder="1" applyAlignment="1">
      <alignment horizontal="center"/>
    </xf>
    <xf numFmtId="0" fontId="32" fillId="20" borderId="42" xfId="0" applyFont="1" applyFill="1" applyBorder="1" applyAlignment="1">
      <alignment vertical="center" wrapText="1"/>
    </xf>
    <xf numFmtId="0" fontId="29" fillId="20" borderId="41" xfId="0" applyFont="1" applyFill="1" applyBorder="1" applyAlignment="1">
      <alignment horizontal="center" vertical="center" wrapText="1"/>
    </xf>
    <xf numFmtId="0" fontId="32" fillId="21" borderId="71" xfId="0" applyFont="1" applyFill="1" applyBorder="1" applyAlignment="1">
      <alignment vertical="center" wrapText="1"/>
    </xf>
    <xf numFmtId="0" fontId="37" fillId="21" borderId="41" xfId="0" applyFont="1" applyFill="1" applyBorder="1" applyAlignment="1">
      <alignment horizontal="center" vertical="center" wrapText="1"/>
    </xf>
    <xf numFmtId="0" fontId="29" fillId="21" borderId="1" xfId="0" applyFont="1" applyFill="1" applyBorder="1" applyAlignment="1">
      <alignment horizontal="center" vertical="center" wrapText="1"/>
    </xf>
    <xf numFmtId="0" fontId="32" fillId="21" borderId="1" xfId="0" applyFont="1" applyFill="1" applyBorder="1" applyAlignment="1">
      <alignment horizontal="center" vertical="center" wrapText="1"/>
    </xf>
    <xf numFmtId="0" fontId="0" fillId="21" borderId="1" xfId="0" applyFill="1" applyBorder="1" applyAlignment="1">
      <alignment horizontal="center"/>
    </xf>
    <xf numFmtId="0" fontId="32" fillId="21" borderId="42" xfId="0" applyFont="1" applyFill="1" applyBorder="1" applyAlignment="1">
      <alignment horizontal="center" vertical="center" wrapText="1"/>
    </xf>
    <xf numFmtId="0" fontId="29" fillId="21" borderId="41" xfId="0" applyFont="1" applyFill="1" applyBorder="1" applyAlignment="1">
      <alignment horizontal="center" vertical="center" wrapText="1"/>
    </xf>
    <xf numFmtId="0" fontId="37" fillId="21" borderId="1" xfId="0" applyFont="1" applyFill="1" applyBorder="1" applyAlignment="1">
      <alignment horizontal="center" vertical="center" wrapText="1"/>
    </xf>
    <xf numFmtId="0" fontId="32" fillId="21" borderId="72" xfId="0" applyFont="1" applyFill="1" applyBorder="1" applyAlignment="1">
      <alignment vertical="center" wrapText="1"/>
    </xf>
    <xf numFmtId="0" fontId="37" fillId="21" borderId="23" xfId="0" applyFont="1" applyFill="1" applyBorder="1" applyAlignment="1">
      <alignment horizontal="center" vertical="center" wrapText="1"/>
    </xf>
    <xf numFmtId="0" fontId="32" fillId="21" borderId="37" xfId="0" applyFont="1" applyFill="1" applyBorder="1" applyAlignment="1">
      <alignment horizontal="center" vertical="center" wrapText="1"/>
    </xf>
    <xf numFmtId="0" fontId="32" fillId="21" borderId="24" xfId="0" applyFont="1" applyFill="1" applyBorder="1" applyAlignment="1">
      <alignment horizontal="center" vertical="center" wrapText="1"/>
    </xf>
    <xf numFmtId="0" fontId="37" fillId="21" borderId="37" xfId="0" applyFont="1" applyFill="1" applyBorder="1" applyAlignment="1">
      <alignment horizontal="center" vertical="center" wrapText="1"/>
    </xf>
    <xf numFmtId="0" fontId="32" fillId="21" borderId="41" xfId="0" applyFont="1" applyFill="1" applyBorder="1" applyAlignment="1">
      <alignment horizontal="center" vertical="center" wrapText="1"/>
    </xf>
    <xf numFmtId="0" fontId="37" fillId="21" borderId="41" xfId="0" applyFont="1" applyFill="1" applyBorder="1" applyAlignment="1">
      <alignment vertical="center" wrapText="1"/>
    </xf>
    <xf numFmtId="0" fontId="32" fillId="21" borderId="1" xfId="0" applyFont="1" applyFill="1" applyBorder="1" applyAlignment="1">
      <alignment vertical="center" wrapText="1"/>
    </xf>
    <xf numFmtId="0" fontId="32" fillId="21" borderId="42" xfId="0" applyFont="1" applyFill="1" applyBorder="1" applyAlignment="1">
      <alignment vertical="center" wrapText="1"/>
    </xf>
    <xf numFmtId="0" fontId="36" fillId="13" borderId="71" xfId="0" applyFont="1" applyFill="1" applyBorder="1" applyAlignment="1">
      <alignment vertical="center" wrapText="1"/>
    </xf>
    <xf numFmtId="0" fontId="53" fillId="13" borderId="18" xfId="0" applyFont="1" applyFill="1" applyBorder="1" applyAlignment="1">
      <alignment horizontal="center" vertical="center" wrapText="1"/>
    </xf>
    <xf numFmtId="0" fontId="30" fillId="19" borderId="73" xfId="0" applyFont="1" applyFill="1" applyBorder="1" applyAlignment="1">
      <alignment horizontal="left" vertical="top" wrapText="1"/>
    </xf>
    <xf numFmtId="0" fontId="36" fillId="13" borderId="68" xfId="0" applyFont="1" applyFill="1" applyBorder="1" applyAlignment="1">
      <alignment horizontal="center" vertical="center" wrapText="1"/>
    </xf>
    <xf numFmtId="0" fontId="35" fillId="13" borderId="68" xfId="0" applyFont="1" applyFill="1" applyBorder="1" applyAlignment="1">
      <alignment horizontal="justify" vertical="center" wrapText="1"/>
    </xf>
    <xf numFmtId="0" fontId="0" fillId="13" borderId="68" xfId="0" applyFill="1" applyBorder="1" applyAlignment="1">
      <alignment vertical="top" wrapText="1"/>
    </xf>
    <xf numFmtId="0" fontId="0" fillId="13" borderId="76" xfId="0" applyFill="1" applyBorder="1" applyAlignment="1">
      <alignment vertical="top" wrapText="1"/>
    </xf>
    <xf numFmtId="0" fontId="0" fillId="19" borderId="67" xfId="0" applyFont="1" applyFill="1" applyBorder="1"/>
    <xf numFmtId="0" fontId="37" fillId="13" borderId="68" xfId="0" applyFont="1" applyFill="1" applyBorder="1" applyAlignment="1">
      <alignment horizontal="center" vertical="center" wrapText="1"/>
    </xf>
    <xf numFmtId="0" fontId="43" fillId="13" borderId="68" xfId="0" applyFont="1" applyFill="1" applyBorder="1" applyAlignment="1">
      <alignment horizontal="justify" vertical="center" wrapText="1"/>
    </xf>
    <xf numFmtId="0" fontId="16" fillId="13" borderId="68" xfId="0" applyFont="1" applyFill="1" applyBorder="1" applyAlignment="1">
      <alignment vertical="center" wrapText="1"/>
    </xf>
    <xf numFmtId="0" fontId="35" fillId="13" borderId="68" xfId="0" applyFont="1" applyFill="1" applyBorder="1" applyAlignment="1">
      <alignment vertical="center" wrapText="1"/>
    </xf>
    <xf numFmtId="0" fontId="45" fillId="13" borderId="68" xfId="0" applyFont="1" applyFill="1" applyBorder="1" applyAlignment="1">
      <alignment horizontal="justify" vertical="center" wrapText="1"/>
    </xf>
    <xf numFmtId="0" fontId="0" fillId="13" borderId="66" xfId="0" applyFill="1" applyBorder="1" applyAlignment="1">
      <alignment vertical="top" wrapText="1"/>
    </xf>
    <xf numFmtId="0" fontId="56" fillId="19" borderId="73" xfId="0" applyFont="1" applyFill="1" applyBorder="1" applyAlignment="1">
      <alignment vertical="center"/>
    </xf>
    <xf numFmtId="0" fontId="0" fillId="19" borderId="54" xfId="0" applyFill="1" applyBorder="1" applyAlignment="1">
      <alignment horizontal="center" vertical="center"/>
    </xf>
    <xf numFmtId="0" fontId="29" fillId="13" borderId="42" xfId="0" applyFont="1" applyFill="1" applyBorder="1" applyAlignment="1">
      <alignment horizontal="left" vertical="center" wrapText="1"/>
    </xf>
    <xf numFmtId="0" fontId="29" fillId="13" borderId="42" xfId="0" applyFont="1" applyFill="1" applyBorder="1" applyAlignment="1">
      <alignment horizontal="left" vertical="center" wrapText="1" indent="1"/>
    </xf>
    <xf numFmtId="0" fontId="37" fillId="21" borderId="42" xfId="0" applyFont="1" applyFill="1" applyBorder="1" applyAlignment="1">
      <alignment horizontal="center" vertical="center" wrapText="1"/>
    </xf>
    <xf numFmtId="0" fontId="0" fillId="13" borderId="42" xfId="0" applyFill="1" applyBorder="1" applyAlignment="1">
      <alignment horizontal="center" vertical="center" wrapText="1"/>
    </xf>
    <xf numFmtId="0" fontId="37" fillId="21" borderId="24" xfId="0" applyFont="1" applyFill="1" applyBorder="1" applyAlignment="1">
      <alignment horizontal="center" vertical="center" wrapText="1"/>
    </xf>
    <xf numFmtId="0" fontId="0" fillId="19" borderId="40" xfId="0" applyFont="1" applyFill="1" applyBorder="1" applyAlignment="1">
      <alignment horizontal="center" vertical="center"/>
    </xf>
    <xf numFmtId="0" fontId="29" fillId="21" borderId="42" xfId="0" applyFont="1" applyFill="1" applyBorder="1" applyAlignment="1">
      <alignment horizontal="center" vertical="center" wrapText="1"/>
    </xf>
    <xf numFmtId="0" fontId="37" fillId="20" borderId="42" xfId="0" applyFont="1" applyFill="1" applyBorder="1" applyAlignment="1">
      <alignment horizontal="center" vertical="center" wrapText="1"/>
    </xf>
    <xf numFmtId="0" fontId="37" fillId="13" borderId="33" xfId="0" applyFont="1" applyFill="1" applyBorder="1" applyAlignment="1">
      <alignment horizontal="center" vertical="center" wrapText="1"/>
    </xf>
    <xf numFmtId="0" fontId="56" fillId="19" borderId="54" xfId="0" applyFont="1" applyFill="1" applyBorder="1" applyAlignment="1">
      <alignment horizontal="center" vertical="center"/>
    </xf>
    <xf numFmtId="0" fontId="37" fillId="13" borderId="24" xfId="0" applyFont="1" applyFill="1" applyBorder="1" applyAlignment="1">
      <alignment horizontal="center" vertical="center" wrapText="1"/>
    </xf>
    <xf numFmtId="0" fontId="0" fillId="19" borderId="55" xfId="0" applyFill="1" applyBorder="1" applyAlignment="1">
      <alignment horizontal="center"/>
    </xf>
    <xf numFmtId="0" fontId="33" fillId="21" borderId="7" xfId="0" applyFont="1" applyFill="1" applyBorder="1" applyAlignment="1">
      <alignment horizontal="center" vertical="center" wrapText="1"/>
    </xf>
    <xf numFmtId="0" fontId="33" fillId="21" borderId="12" xfId="0" applyFont="1" applyFill="1" applyBorder="1" applyAlignment="1">
      <alignment horizontal="center" vertical="center" wrapText="1"/>
    </xf>
    <xf numFmtId="0" fontId="33" fillId="13" borderId="9" xfId="0" applyFont="1" applyFill="1" applyBorder="1" applyAlignment="1">
      <alignment horizontal="center" vertical="center" wrapText="1"/>
    </xf>
    <xf numFmtId="0" fontId="33" fillId="13" borderId="12" xfId="0" applyFont="1" applyFill="1" applyBorder="1" applyAlignment="1">
      <alignment horizontal="center" vertical="center" wrapText="1"/>
    </xf>
    <xf numFmtId="0" fontId="37" fillId="21" borderId="4" xfId="0" applyFont="1" applyFill="1" applyBorder="1" applyAlignment="1">
      <alignment horizontal="center" vertical="center" wrapText="1"/>
    </xf>
    <xf numFmtId="0" fontId="39" fillId="21" borderId="4" xfId="0" applyFont="1" applyFill="1" applyBorder="1" applyAlignment="1">
      <alignment horizontal="center" vertical="center" wrapText="1"/>
    </xf>
    <xf numFmtId="0" fontId="37" fillId="21" borderId="26" xfId="0" applyFont="1" applyFill="1" applyBorder="1" applyAlignment="1">
      <alignment horizontal="center" vertical="center" wrapText="1"/>
    </xf>
    <xf numFmtId="0" fontId="60" fillId="0" borderId="0" xfId="0" applyFont="1" applyAlignment="1">
      <alignment horizontal="right" vertical="center"/>
    </xf>
    <xf numFmtId="0" fontId="6" fillId="8" borderId="0" xfId="0" applyFont="1" applyFill="1" applyBorder="1" applyAlignment="1">
      <alignment vertical="center"/>
    </xf>
    <xf numFmtId="0" fontId="6" fillId="8" borderId="1" xfId="0" applyFont="1" applyFill="1" applyBorder="1" applyAlignment="1">
      <alignment vertical="center" wrapText="1"/>
    </xf>
    <xf numFmtId="0" fontId="6" fillId="8" borderId="1" xfId="0" applyFont="1" applyFill="1" applyBorder="1" applyAlignment="1">
      <alignment vertical="center"/>
    </xf>
    <xf numFmtId="0" fontId="6" fillId="0" borderId="1" xfId="0" applyFont="1" applyBorder="1" applyAlignment="1">
      <alignment vertical="center" wrapText="1"/>
    </xf>
    <xf numFmtId="0" fontId="6" fillId="8" borderId="1" xfId="0" applyFont="1" applyFill="1" applyBorder="1" applyAlignment="1">
      <alignment vertical="top" wrapText="1"/>
    </xf>
    <xf numFmtId="0" fontId="6" fillId="0" borderId="13" xfId="0" applyFont="1" applyBorder="1"/>
    <xf numFmtId="0" fontId="6" fillId="8" borderId="1" xfId="0" applyFont="1" applyFill="1" applyBorder="1"/>
    <xf numFmtId="0" fontId="6" fillId="0" borderId="4" xfId="0" applyFont="1" applyBorder="1" applyAlignment="1">
      <alignment horizontal="center" vertical="center" wrapText="1"/>
    </xf>
    <xf numFmtId="0" fontId="6" fillId="0" borderId="4" xfId="0" applyFont="1" applyBorder="1" applyAlignment="1">
      <alignment horizontal="center" vertical="top" wrapText="1"/>
    </xf>
    <xf numFmtId="0" fontId="6" fillId="22" borderId="1" xfId="0" applyFont="1" applyFill="1" applyBorder="1" applyAlignment="1">
      <alignment horizontal="center" vertical="center"/>
    </xf>
    <xf numFmtId="0" fontId="6" fillId="22" borderId="4" xfId="0" applyFont="1" applyFill="1" applyBorder="1" applyAlignment="1">
      <alignment horizontal="center" vertical="center"/>
    </xf>
    <xf numFmtId="0" fontId="6" fillId="0" borderId="13" xfId="0" applyFont="1" applyBorder="1" applyAlignment="1">
      <alignment vertical="center" wrapText="1"/>
    </xf>
    <xf numFmtId="0" fontId="6" fillId="0" borderId="13" xfId="0" applyFont="1" applyBorder="1" applyAlignment="1">
      <alignment vertical="center"/>
    </xf>
    <xf numFmtId="0" fontId="6" fillId="0" borderId="1" xfId="0" applyFont="1" applyBorder="1" applyAlignment="1">
      <alignment vertical="top" wrapText="1"/>
    </xf>
    <xf numFmtId="0" fontId="62" fillId="0" borderId="1" xfId="0" applyFont="1" applyBorder="1" applyAlignment="1">
      <alignment horizontal="center" vertical="center"/>
    </xf>
    <xf numFmtId="0" fontId="63" fillId="0" borderId="1" xfId="0" applyFont="1" applyBorder="1" applyAlignment="1">
      <alignment horizontal="left" vertical="center" wrapText="1"/>
    </xf>
    <xf numFmtId="0" fontId="64" fillId="0" borderId="0" xfId="0" applyFont="1" applyAlignment="1">
      <alignment horizontal="left" vertical="center"/>
    </xf>
    <xf numFmtId="0" fontId="6" fillId="0" borderId="1" xfId="0" applyFont="1" applyBorder="1" applyAlignment="1">
      <alignment vertical="top" wrapText="1"/>
    </xf>
    <xf numFmtId="0" fontId="6" fillId="8" borderId="6" xfId="0" applyFont="1" applyFill="1" applyBorder="1" applyAlignment="1">
      <alignment horizontal="center" vertical="center"/>
    </xf>
    <xf numFmtId="0" fontId="6" fillId="22" borderId="6" xfId="0" applyFont="1" applyFill="1" applyBorder="1" applyAlignment="1">
      <alignment horizontal="center" vertical="center"/>
    </xf>
    <xf numFmtId="0" fontId="6" fillId="8" borderId="7" xfId="0" applyFont="1" applyFill="1" applyBorder="1" applyAlignment="1">
      <alignment horizontal="center" vertical="center"/>
    </xf>
    <xf numFmtId="0" fontId="6" fillId="23" borderId="1" xfId="0" applyFont="1" applyFill="1" applyBorder="1" applyAlignment="1">
      <alignment horizontal="center" vertical="center"/>
    </xf>
    <xf numFmtId="0" fontId="6" fillId="8" borderId="0" xfId="0" applyFont="1" applyFill="1" applyBorder="1" applyAlignment="1">
      <alignment horizontal="center" vertical="center"/>
    </xf>
    <xf numFmtId="0" fontId="6" fillId="22" borderId="0" xfId="0" applyFont="1" applyFill="1" applyBorder="1" applyAlignment="1">
      <alignment horizontal="center" vertical="center"/>
    </xf>
    <xf numFmtId="0" fontId="6" fillId="8" borderId="9" xfId="0" applyFont="1" applyFill="1" applyBorder="1" applyAlignment="1">
      <alignment horizontal="center" vertical="center"/>
    </xf>
    <xf numFmtId="0" fontId="6" fillId="13" borderId="0" xfId="0" applyFont="1" applyFill="1"/>
    <xf numFmtId="0" fontId="6" fillId="13" borderId="0" xfId="0" applyFont="1" applyFill="1" applyAlignment="1"/>
    <xf numFmtId="0" fontId="6" fillId="0" borderId="4" xfId="0" applyFont="1" applyBorder="1" applyAlignment="1">
      <alignment vertical="top" wrapText="1"/>
    </xf>
    <xf numFmtId="0" fontId="6" fillId="13" borderId="1" xfId="0" applyFont="1" applyFill="1" applyBorder="1"/>
    <xf numFmtId="0" fontId="6" fillId="13" borderId="0" xfId="0" applyFont="1" applyFill="1" applyBorder="1" applyAlignment="1">
      <alignment vertical="center" wrapText="1"/>
    </xf>
    <xf numFmtId="0" fontId="6" fillId="13" borderId="0" xfId="0" applyFont="1" applyFill="1" applyBorder="1"/>
    <xf numFmtId="0" fontId="6" fillId="8" borderId="13" xfId="0" applyFont="1" applyFill="1" applyBorder="1"/>
    <xf numFmtId="0" fontId="6" fillId="13" borderId="1" xfId="0" applyFont="1" applyFill="1" applyBorder="1" applyAlignment="1">
      <alignment horizontal="center"/>
    </xf>
    <xf numFmtId="0" fontId="6" fillId="0" borderId="3" xfId="0" applyFont="1" applyBorder="1" applyAlignment="1">
      <alignment vertical="center" wrapText="1"/>
    </xf>
    <xf numFmtId="0" fontId="6" fillId="8" borderId="6" xfId="0" applyFont="1" applyFill="1" applyBorder="1" applyAlignment="1">
      <alignment vertical="center" wrapText="1"/>
    </xf>
    <xf numFmtId="0" fontId="6" fillId="0" borderId="6" xfId="0" applyFont="1" applyBorder="1" applyAlignment="1">
      <alignment vertical="center" wrapText="1"/>
    </xf>
    <xf numFmtId="0" fontId="6" fillId="0" borderId="4" xfId="0" applyFont="1" applyBorder="1" applyAlignment="1">
      <alignment vertical="center" wrapText="1"/>
    </xf>
    <xf numFmtId="0" fontId="6" fillId="0" borderId="1" xfId="0" applyFont="1" applyBorder="1" applyAlignment="1">
      <alignment vertical="center" textRotation="90"/>
    </xf>
    <xf numFmtId="0" fontId="6" fillId="0" borderId="0" xfId="0" applyFont="1" applyBorder="1" applyAlignment="1">
      <alignment vertical="center" textRotation="90"/>
    </xf>
    <xf numFmtId="0" fontId="6" fillId="13" borderId="0" xfId="0" applyFont="1" applyFill="1" applyBorder="1" applyAlignment="1">
      <alignment vertical="center"/>
    </xf>
    <xf numFmtId="0" fontId="6" fillId="13" borderId="0" xfId="0" applyFont="1" applyFill="1" applyBorder="1" applyAlignment="1"/>
    <xf numFmtId="0" fontId="6" fillId="8" borderId="1" xfId="0" applyFont="1" applyFill="1" applyBorder="1" applyAlignment="1"/>
    <xf numFmtId="0" fontId="20" fillId="0" borderId="1" xfId="0" applyFont="1" applyBorder="1" applyAlignment="1">
      <alignment horizontal="center" shrinkToFit="1"/>
    </xf>
    <xf numFmtId="0" fontId="6" fillId="0" borderId="10" xfId="0" applyFont="1" applyBorder="1" applyAlignment="1">
      <alignment horizontal="center" vertical="center"/>
    </xf>
    <xf numFmtId="0" fontId="6" fillId="0" borderId="52" xfId="0" applyFont="1" applyBorder="1" applyAlignment="1">
      <alignment horizontal="center" vertical="center" wrapText="1"/>
    </xf>
    <xf numFmtId="0" fontId="6" fillId="0" borderId="2" xfId="0" applyFont="1" applyBorder="1" applyAlignment="1">
      <alignment horizontal="center" vertical="center"/>
    </xf>
    <xf numFmtId="0" fontId="62" fillId="6" borderId="1" xfId="0" applyFont="1" applyFill="1" applyBorder="1" applyAlignment="1">
      <alignment horizontal="center" vertical="center"/>
    </xf>
    <xf numFmtId="0" fontId="62" fillId="3" borderId="1" xfId="0" applyFont="1" applyFill="1" applyBorder="1" applyAlignment="1">
      <alignment horizontal="center" vertical="center"/>
    </xf>
    <xf numFmtId="0" fontId="64" fillId="10" borderId="0" xfId="0" applyFont="1" applyFill="1" applyAlignment="1">
      <alignment horizontal="left" vertical="center"/>
    </xf>
    <xf numFmtId="0" fontId="63" fillId="0" borderId="0" xfId="0" applyFont="1" applyAlignment="1">
      <alignment horizontal="left" vertical="center"/>
    </xf>
    <xf numFmtId="0" fontId="62" fillId="24" borderId="1" xfId="0" applyFont="1" applyFill="1" applyBorder="1" applyAlignment="1">
      <alignment horizontal="center" vertical="center"/>
    </xf>
    <xf numFmtId="0" fontId="66" fillId="24" borderId="1" xfId="0" applyFont="1" applyFill="1" applyBorder="1" applyAlignment="1">
      <alignment horizontal="center" vertical="center"/>
    </xf>
    <xf numFmtId="0" fontId="66" fillId="25" borderId="1" xfId="0" applyFont="1" applyFill="1" applyBorder="1" applyAlignment="1">
      <alignment horizontal="center" vertical="center"/>
    </xf>
    <xf numFmtId="0" fontId="66" fillId="5" borderId="1" xfId="0" applyFont="1" applyFill="1" applyBorder="1" applyAlignment="1">
      <alignment horizontal="center" vertical="center"/>
    </xf>
    <xf numFmtId="0" fontId="66" fillId="6" borderId="1" xfId="0" applyFont="1" applyFill="1" applyBorder="1" applyAlignment="1">
      <alignment horizontal="center" vertical="center"/>
    </xf>
    <xf numFmtId="0" fontId="65" fillId="0" borderId="0" xfId="0" applyFont="1" applyAlignment="1">
      <alignment vertical="center"/>
    </xf>
    <xf numFmtId="0" fontId="6" fillId="26" borderId="1" xfId="0" applyFont="1" applyFill="1" applyBorder="1"/>
    <xf numFmtId="0" fontId="68" fillId="0" borderId="1" xfId="0" applyFont="1" applyBorder="1" applyAlignment="1">
      <alignment horizontal="center" vertical="center" wrapText="1"/>
    </xf>
    <xf numFmtId="0" fontId="72" fillId="0" borderId="1" xfId="0" applyFont="1" applyBorder="1" applyAlignment="1">
      <alignment horizontal="center" vertical="center"/>
    </xf>
    <xf numFmtId="0" fontId="72" fillId="3" borderId="1" xfId="0" applyFont="1" applyFill="1" applyBorder="1" applyAlignment="1">
      <alignment horizontal="center" vertical="center"/>
    </xf>
    <xf numFmtId="0" fontId="72" fillId="0" borderId="1" xfId="0" applyFont="1" applyFill="1" applyBorder="1" applyAlignment="1">
      <alignment horizontal="center" vertical="center"/>
    </xf>
    <xf numFmtId="0" fontId="72" fillId="3" borderId="0" xfId="0" applyFont="1" applyFill="1" applyAlignment="1">
      <alignment horizontal="center" vertical="center"/>
    </xf>
    <xf numFmtId="0" fontId="72" fillId="27" borderId="1" xfId="0" applyFont="1" applyFill="1" applyBorder="1" applyAlignment="1">
      <alignment horizontal="center" vertical="center"/>
    </xf>
    <xf numFmtId="0" fontId="72" fillId="6" borderId="1" xfId="0" applyFont="1" applyFill="1" applyBorder="1" applyAlignment="1">
      <alignment horizontal="center" vertical="center"/>
    </xf>
    <xf numFmtId="0" fontId="72" fillId="6" borderId="0" xfId="0" applyFont="1" applyFill="1" applyAlignment="1">
      <alignment horizontal="center" vertical="center"/>
    </xf>
    <xf numFmtId="0" fontId="72" fillId="6" borderId="1" xfId="1" applyFont="1" applyFill="1" applyBorder="1" applyAlignment="1" applyProtection="1">
      <alignment horizontal="center" vertical="center"/>
    </xf>
    <xf numFmtId="0" fontId="73" fillId="27" borderId="1" xfId="0" applyFont="1" applyFill="1" applyBorder="1" applyAlignment="1">
      <alignment horizontal="center"/>
    </xf>
    <xf numFmtId="0" fontId="74" fillId="6" borderId="1" xfId="0" applyFont="1" applyFill="1" applyBorder="1" applyAlignment="1">
      <alignment horizontal="center"/>
    </xf>
    <xf numFmtId="0" fontId="73" fillId="3" borderId="1" xfId="0" applyFont="1" applyFill="1" applyBorder="1" applyAlignment="1">
      <alignment horizontal="center"/>
    </xf>
    <xf numFmtId="0" fontId="73" fillId="0" borderId="1" xfId="0" applyFont="1" applyBorder="1" applyAlignment="1">
      <alignment horizontal="center" vertical="center" wrapText="1"/>
    </xf>
    <xf numFmtId="0" fontId="75" fillId="0" borderId="1" xfId="0" applyFont="1" applyBorder="1"/>
    <xf numFmtId="0" fontId="75" fillId="0" borderId="1" xfId="0" applyFont="1" applyFill="1" applyBorder="1"/>
    <xf numFmtId="0" fontId="75" fillId="0" borderId="1" xfId="0" applyFont="1" applyBorder="1" applyAlignment="1">
      <alignment horizontal="right" vertical="center"/>
    </xf>
    <xf numFmtId="0" fontId="75" fillId="28" borderId="1" xfId="0" applyFont="1" applyFill="1" applyBorder="1" applyAlignment="1">
      <alignment horizontal="center" vertical="center"/>
    </xf>
    <xf numFmtId="0" fontId="75" fillId="29" borderId="1" xfId="0" applyFont="1" applyFill="1" applyBorder="1" applyAlignment="1">
      <alignment horizontal="center" vertical="center" wrapText="1"/>
    </xf>
    <xf numFmtId="0" fontId="75" fillId="29" borderId="1" xfId="0" applyFont="1" applyFill="1" applyBorder="1" applyAlignment="1">
      <alignment horizontal="center" vertical="center"/>
    </xf>
    <xf numFmtId="0" fontId="75" fillId="0" borderId="1" xfId="0" applyFont="1" applyBorder="1" applyAlignment="1">
      <alignment horizontal="center" textRotation="90"/>
    </xf>
    <xf numFmtId="0" fontId="76" fillId="0" borderId="1" xfId="0" applyFont="1" applyBorder="1" applyAlignment="1">
      <alignment horizontal="center" vertical="center"/>
    </xf>
    <xf numFmtId="0" fontId="75" fillId="30" borderId="1" xfId="0" applyFont="1" applyFill="1" applyBorder="1" applyAlignment="1">
      <alignment horizontal="center" vertical="center" wrapText="1"/>
    </xf>
    <xf numFmtId="0" fontId="75" fillId="30" borderId="1" xfId="0" applyFont="1" applyFill="1" applyBorder="1" applyAlignment="1">
      <alignment horizontal="center" vertical="center"/>
    </xf>
    <xf numFmtId="0" fontId="6" fillId="0" borderId="15" xfId="0" applyFont="1" applyBorder="1" applyAlignment="1">
      <alignment horizontal="center" vertical="center" textRotation="90"/>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77" fillId="13" borderId="27" xfId="0" applyFont="1" applyFill="1" applyBorder="1" applyAlignment="1">
      <alignment horizontal="center" vertical="center" wrapText="1"/>
    </xf>
    <xf numFmtId="0" fontId="77" fillId="13" borderId="28" xfId="0" applyFont="1" applyFill="1" applyBorder="1" applyAlignment="1">
      <alignment horizontal="center" vertical="center" wrapText="1"/>
    </xf>
    <xf numFmtId="0" fontId="77" fillId="13" borderId="29" xfId="0" applyFont="1" applyFill="1" applyBorder="1" applyAlignment="1">
      <alignment horizontal="center" vertical="center" wrapText="1"/>
    </xf>
    <xf numFmtId="0" fontId="6" fillId="29" borderId="1" xfId="0" applyFont="1" applyFill="1" applyBorder="1" applyAlignment="1">
      <alignment vertical="center" wrapText="1"/>
    </xf>
    <xf numFmtId="0" fontId="70" fillId="30" borderId="1" xfId="0" applyFont="1" applyFill="1" applyBorder="1" applyAlignment="1">
      <alignment vertical="center" wrapText="1"/>
    </xf>
    <xf numFmtId="0" fontId="6" fillId="30" borderId="1" xfId="0" applyFont="1" applyFill="1" applyBorder="1" applyAlignment="1">
      <alignment vertical="center"/>
    </xf>
    <xf numFmtId="0" fontId="70" fillId="29" borderId="1" xfId="0" applyFont="1" applyFill="1" applyBorder="1" applyAlignment="1">
      <alignment vertical="center" wrapText="1"/>
    </xf>
    <xf numFmtId="0" fontId="6" fillId="28" borderId="1" xfId="0" applyFont="1" applyFill="1" applyBorder="1" applyAlignment="1">
      <alignment vertical="center" wrapText="1"/>
    </xf>
    <xf numFmtId="0" fontId="6" fillId="0" borderId="1" xfId="0" applyFont="1" applyBorder="1" applyAlignment="1">
      <alignment vertical="center"/>
    </xf>
    <xf numFmtId="0" fontId="6" fillId="8" borderId="1" xfId="0" applyFont="1" applyFill="1" applyBorder="1" applyAlignment="1">
      <alignment horizontal="center" vertical="center" wrapText="1"/>
    </xf>
    <xf numFmtId="0" fontId="6" fillId="8" borderId="1" xfId="0" applyFont="1" applyFill="1" applyBorder="1" applyAlignment="1">
      <alignment horizontal="center" vertical="center"/>
    </xf>
    <xf numFmtId="0" fontId="75" fillId="0" borderId="1" xfId="0" applyFont="1" applyBorder="1" applyAlignment="1">
      <alignment horizontal="center" vertical="center" textRotation="90"/>
    </xf>
    <xf numFmtId="0" fontId="6" fillId="0" borderId="0" xfId="0" applyFont="1" applyAlignment="1">
      <alignment horizontal="center" vertical="center"/>
    </xf>
    <xf numFmtId="0" fontId="7" fillId="0" borderId="1" xfId="0" applyFont="1" applyBorder="1" applyAlignment="1">
      <alignment horizontal="center" vertical="center" wrapText="1"/>
    </xf>
    <xf numFmtId="0" fontId="6" fillId="0" borderId="0" xfId="0" applyFont="1" applyAlignment="1">
      <alignment horizontal="center" vertical="center" wrapText="1"/>
    </xf>
    <xf numFmtId="0" fontId="6" fillId="0" borderId="3" xfId="0" applyFont="1" applyBorder="1" applyAlignment="1">
      <alignment horizontal="center" vertical="center" wrapText="1"/>
    </xf>
    <xf numFmtId="0" fontId="6" fillId="8" borderId="3" xfId="0" applyFont="1" applyFill="1" applyBorder="1" applyAlignment="1">
      <alignment horizontal="center" vertical="center" wrapText="1"/>
    </xf>
    <xf numFmtId="0" fontId="6" fillId="0" borderId="6" xfId="0" applyFont="1" applyBorder="1" applyAlignment="1">
      <alignment horizontal="center" vertical="center"/>
    </xf>
    <xf numFmtId="0" fontId="6" fillId="13" borderId="1" xfId="0" applyFont="1" applyFill="1" applyBorder="1" applyAlignment="1">
      <alignment horizontal="center" vertical="center"/>
    </xf>
    <xf numFmtId="0" fontId="6" fillId="13" borderId="0" xfId="0" applyFont="1" applyFill="1" applyAlignment="1">
      <alignment horizontal="center" vertical="center"/>
    </xf>
    <xf numFmtId="0" fontId="6" fillId="8" borderId="13" xfId="0" applyFont="1" applyFill="1" applyBorder="1" applyAlignment="1">
      <alignment horizontal="center" vertical="center"/>
    </xf>
    <xf numFmtId="0" fontId="11" fillId="0" borderId="1" xfId="0" applyFont="1" applyBorder="1" applyAlignment="1">
      <alignment horizontal="center" textRotation="90"/>
    </xf>
    <xf numFmtId="0" fontId="79" fillId="0" borderId="0" xfId="0" applyFont="1"/>
    <xf numFmtId="0" fontId="84" fillId="0" borderId="0" xfId="98"/>
    <xf numFmtId="0" fontId="81" fillId="0" borderId="0" xfId="98" applyFont="1"/>
    <xf numFmtId="0" fontId="74" fillId="5" borderId="1" xfId="0" applyFont="1" applyFill="1" applyBorder="1" applyAlignment="1">
      <alignment horizontal="center" vertical="center"/>
    </xf>
    <xf numFmtId="0" fontId="74" fillId="6" borderId="1" xfId="0" applyFont="1" applyFill="1" applyBorder="1" applyAlignment="1">
      <alignment horizontal="center" vertical="center"/>
    </xf>
    <xf numFmtId="0" fontId="74" fillId="24" borderId="1" xfId="0" applyFont="1" applyFill="1" applyBorder="1" applyAlignment="1">
      <alignment horizontal="center" vertical="center"/>
    </xf>
    <xf numFmtId="0" fontId="74" fillId="25" borderId="1" xfId="0" applyFont="1" applyFill="1" applyBorder="1" applyAlignment="1">
      <alignment horizontal="center" vertical="center"/>
    </xf>
    <xf numFmtId="0" fontId="73" fillId="3" borderId="1" xfId="0" applyFont="1" applyFill="1" applyBorder="1" applyAlignment="1">
      <alignment horizontal="center" vertical="center"/>
    </xf>
    <xf numFmtId="0" fontId="89" fillId="0" borderId="0" xfId="0" applyFont="1"/>
    <xf numFmtId="0" fontId="68" fillId="24" borderId="1" xfId="0" applyFont="1" applyFill="1" applyBorder="1" applyAlignment="1">
      <alignment horizontal="center" vertical="center"/>
    </xf>
    <xf numFmtId="0" fontId="68" fillId="6" borderId="1" xfId="0" applyFont="1" applyFill="1" applyBorder="1" applyAlignment="1">
      <alignment horizontal="center" vertical="center"/>
    </xf>
    <xf numFmtId="0" fontId="90" fillId="0" borderId="0" xfId="99"/>
    <xf numFmtId="0" fontId="91" fillId="0" borderId="9" xfId="99" applyFont="1" applyBorder="1" applyAlignment="1" applyProtection="1">
      <alignment horizontal="left" vertical="top"/>
      <protection locked="0"/>
    </xf>
    <xf numFmtId="0" fontId="90" fillId="13" borderId="5" xfId="99" applyFill="1" applyBorder="1"/>
    <xf numFmtId="0" fontId="90" fillId="13" borderId="6" xfId="99" applyFill="1" applyBorder="1"/>
    <xf numFmtId="0" fontId="90" fillId="13" borderId="7" xfId="99" applyFill="1" applyBorder="1"/>
    <xf numFmtId="0" fontId="90" fillId="0" borderId="0" xfId="99" applyBorder="1"/>
    <xf numFmtId="0" fontId="93" fillId="13" borderId="0" xfId="99" applyFont="1" applyFill="1" applyBorder="1" applyAlignment="1"/>
    <xf numFmtId="0" fontId="95" fillId="13" borderId="0" xfId="99" applyFont="1" applyFill="1" applyBorder="1"/>
    <xf numFmtId="0" fontId="96" fillId="13" borderId="0" xfId="99" applyFont="1" applyFill="1" applyBorder="1" applyAlignment="1">
      <alignment horizontal="left"/>
    </xf>
    <xf numFmtId="0" fontId="90" fillId="13" borderId="9" xfId="99" applyFill="1" applyBorder="1"/>
    <xf numFmtId="0" fontId="97" fillId="13" borderId="8" xfId="99" applyFont="1" applyFill="1" applyBorder="1" applyAlignment="1">
      <alignment horizontal="left"/>
    </xf>
    <xf numFmtId="0" fontId="97" fillId="13" borderId="0" xfId="99" applyFont="1" applyFill="1" applyBorder="1" applyAlignment="1">
      <alignment horizontal="left"/>
    </xf>
    <xf numFmtId="0" fontId="90" fillId="13" borderId="0" xfId="99" applyFill="1"/>
    <xf numFmtId="0" fontId="97" fillId="13" borderId="5" xfId="99" applyFont="1" applyFill="1" applyBorder="1" applyAlignment="1">
      <alignment horizontal="center"/>
    </xf>
    <xf numFmtId="0" fontId="97" fillId="13" borderId="6" xfId="99" applyFont="1" applyFill="1" applyBorder="1" applyAlignment="1">
      <alignment horizontal="center"/>
    </xf>
    <xf numFmtId="0" fontId="97" fillId="13" borderId="7" xfId="99" applyFont="1" applyFill="1" applyBorder="1" applyAlignment="1">
      <alignment horizontal="center"/>
    </xf>
    <xf numFmtId="0" fontId="90" fillId="13" borderId="8" xfId="99" applyFill="1" applyBorder="1"/>
    <xf numFmtId="0" fontId="97" fillId="33" borderId="1" xfId="99" applyFont="1" applyFill="1" applyBorder="1" applyAlignment="1">
      <alignment horizontal="center" vertical="center"/>
    </xf>
    <xf numFmtId="0" fontId="90" fillId="13" borderId="0" xfId="99" applyFill="1" applyBorder="1" applyAlignment="1">
      <alignment vertical="center"/>
    </xf>
    <xf numFmtId="0" fontId="90" fillId="13" borderId="8" xfId="99" applyFill="1" applyBorder="1" applyAlignment="1">
      <alignment vertical="center"/>
    </xf>
    <xf numFmtId="0" fontId="90" fillId="13" borderId="10" xfId="99" applyFill="1" applyBorder="1"/>
    <xf numFmtId="0" fontId="90" fillId="13" borderId="11" xfId="99" applyFill="1" applyBorder="1"/>
    <xf numFmtId="0" fontId="97" fillId="13" borderId="11" xfId="99" applyFont="1" applyFill="1" applyBorder="1" applyAlignment="1">
      <alignment horizontal="left"/>
    </xf>
    <xf numFmtId="0" fontId="97" fillId="13" borderId="10" xfId="99" applyFont="1" applyFill="1" applyBorder="1" applyAlignment="1">
      <alignment horizontal="left"/>
    </xf>
    <xf numFmtId="0" fontId="97" fillId="13" borderId="12" xfId="99" applyFont="1" applyFill="1" applyBorder="1" applyAlignment="1">
      <alignment horizontal="left"/>
    </xf>
    <xf numFmtId="0" fontId="99" fillId="13" borderId="0" xfId="99" applyFont="1" applyFill="1" applyBorder="1" applyAlignment="1">
      <alignment horizontal="left"/>
    </xf>
    <xf numFmtId="0" fontId="99" fillId="13" borderId="0" xfId="99" applyFont="1" applyFill="1" applyBorder="1" applyAlignment="1"/>
    <xf numFmtId="0" fontId="90" fillId="13" borderId="0" xfId="99" applyFill="1" applyBorder="1"/>
    <xf numFmtId="0" fontId="99" fillId="13" borderId="9" xfId="99" applyFont="1" applyFill="1" applyBorder="1" applyAlignment="1"/>
    <xf numFmtId="0" fontId="100" fillId="0" borderId="9" xfId="99" applyFont="1" applyBorder="1" applyAlignment="1" applyProtection="1">
      <alignment horizontal="left" vertical="top"/>
      <protection locked="0"/>
    </xf>
    <xf numFmtId="0" fontId="101" fillId="13" borderId="8" xfId="99" applyFont="1" applyFill="1" applyBorder="1" applyAlignment="1">
      <alignment horizontal="left"/>
    </xf>
    <xf numFmtId="0" fontId="101" fillId="13" borderId="0" xfId="99" applyFont="1" applyFill="1" applyBorder="1" applyAlignment="1">
      <alignment horizontal="left"/>
    </xf>
    <xf numFmtId="0" fontId="101" fillId="13" borderId="9" xfId="99" applyFont="1" applyFill="1" applyBorder="1" applyAlignment="1">
      <alignment horizontal="left"/>
    </xf>
    <xf numFmtId="0" fontId="102" fillId="0" borderId="0" xfId="99" applyFont="1"/>
    <xf numFmtId="0" fontId="103" fillId="0" borderId="9" xfId="99" applyFont="1" applyBorder="1" applyAlignment="1">
      <alignment horizontal="left" vertical="top"/>
    </xf>
    <xf numFmtId="0" fontId="90" fillId="13" borderId="9" xfId="99" applyFill="1" applyBorder="1" applyAlignment="1">
      <alignment wrapText="1"/>
    </xf>
    <xf numFmtId="0" fontId="102" fillId="13" borderId="8" xfId="99" applyFont="1" applyFill="1" applyBorder="1"/>
    <xf numFmtId="0" fontId="102" fillId="13" borderId="0" xfId="99" applyFont="1" applyFill="1" applyBorder="1"/>
    <xf numFmtId="0" fontId="102" fillId="13" borderId="9" xfId="99" applyFont="1" applyFill="1" applyBorder="1"/>
    <xf numFmtId="0" fontId="90" fillId="13" borderId="9" xfId="99" applyFill="1" applyBorder="1" applyAlignment="1"/>
    <xf numFmtId="0" fontId="102" fillId="13" borderId="0" xfId="99" applyFont="1" applyFill="1" applyBorder="1" applyAlignment="1">
      <alignment horizontal="center"/>
    </xf>
    <xf numFmtId="0" fontId="102" fillId="13" borderId="9" xfId="99" applyFont="1" applyFill="1" applyBorder="1" applyAlignment="1">
      <alignment horizontal="center"/>
    </xf>
    <xf numFmtId="0" fontId="105" fillId="13" borderId="0" xfId="99" applyFont="1" applyFill="1" applyBorder="1" applyAlignment="1">
      <alignment horizontal="left"/>
    </xf>
    <xf numFmtId="0" fontId="90" fillId="0" borderId="9" xfId="99" applyBorder="1"/>
    <xf numFmtId="0" fontId="90" fillId="13" borderId="12" xfId="99" applyFill="1" applyBorder="1"/>
    <xf numFmtId="0" fontId="106" fillId="13" borderId="9" xfId="99" applyFont="1" applyFill="1" applyBorder="1" applyAlignment="1">
      <alignment vertical="center"/>
    </xf>
    <xf numFmtId="0" fontId="90" fillId="0" borderId="0" xfId="99" applyAlignment="1">
      <alignment vertical="center"/>
    </xf>
    <xf numFmtId="0" fontId="102" fillId="13" borderId="0" xfId="99" applyFont="1" applyFill="1" applyBorder="1" applyAlignment="1">
      <alignment horizontal="left"/>
    </xf>
    <xf numFmtId="0" fontId="102" fillId="13" borderId="9" xfId="99" applyFont="1" applyFill="1" applyBorder="1" applyAlignment="1">
      <alignment horizontal="left"/>
    </xf>
    <xf numFmtId="0" fontId="89" fillId="10" borderId="1" xfId="0" applyFont="1" applyFill="1" applyBorder="1" applyAlignment="1">
      <alignment horizontal="left" vertical="center"/>
    </xf>
    <xf numFmtId="0" fontId="103" fillId="0" borderId="100" xfId="99" applyFont="1" applyBorder="1" applyAlignment="1">
      <alignment horizontal="left" vertical="top"/>
    </xf>
    <xf numFmtId="0" fontId="90" fillId="13" borderId="101" xfId="99" applyFill="1" applyBorder="1"/>
    <xf numFmtId="0" fontId="0" fillId="0" borderId="5" xfId="0" applyBorder="1"/>
    <xf numFmtId="0" fontId="0" fillId="0" borderId="6" xfId="0" applyBorder="1"/>
    <xf numFmtId="0" fontId="0" fillId="0" borderId="8" xfId="0" applyBorder="1"/>
    <xf numFmtId="0" fontId="0" fillId="0" borderId="10" xfId="0" applyBorder="1"/>
    <xf numFmtId="0" fontId="0" fillId="0" borderId="11" xfId="0" applyBorder="1"/>
    <xf numFmtId="0" fontId="108" fillId="31" borderId="80" xfId="98" applyFont="1" applyFill="1" applyBorder="1" applyAlignment="1">
      <alignment horizontal="center"/>
    </xf>
    <xf numFmtId="0" fontId="109" fillId="31" borderId="81" xfId="98" applyFont="1" applyFill="1" applyBorder="1" applyAlignment="1">
      <alignment horizontal="center" vertical="center"/>
    </xf>
    <xf numFmtId="0" fontId="109" fillId="31" borderId="82" xfId="98" applyFont="1" applyFill="1" applyBorder="1" applyAlignment="1">
      <alignment horizontal="center" vertical="center"/>
    </xf>
    <xf numFmtId="0" fontId="109" fillId="31" borderId="84" xfId="98" applyFont="1" applyFill="1" applyBorder="1" applyAlignment="1">
      <alignment horizontal="center"/>
    </xf>
    <xf numFmtId="0" fontId="110" fillId="31" borderId="84" xfId="98" applyFont="1" applyFill="1" applyBorder="1" applyAlignment="1">
      <alignment horizontal="center"/>
    </xf>
    <xf numFmtId="0" fontId="110" fillId="31" borderId="88" xfId="98" applyFont="1" applyFill="1" applyBorder="1" applyAlignment="1">
      <alignment horizontal="center"/>
    </xf>
    <xf numFmtId="0" fontId="0" fillId="13" borderId="2" xfId="0" applyFill="1" applyBorder="1"/>
    <xf numFmtId="0" fontId="0" fillId="13" borderId="4" xfId="0" applyFill="1" applyBorder="1"/>
    <xf numFmtId="0" fontId="0" fillId="13" borderId="8" xfId="0" applyFill="1" applyBorder="1"/>
    <xf numFmtId="0" fontId="107" fillId="13" borderId="0" xfId="0" applyFont="1" applyFill="1" applyBorder="1" applyAlignment="1">
      <alignment horizontal="center" vertical="center"/>
    </xf>
    <xf numFmtId="0" fontId="89" fillId="13" borderId="0" xfId="0" applyFont="1" applyFill="1" applyBorder="1"/>
    <xf numFmtId="0" fontId="0" fillId="13" borderId="10" xfId="0" applyFill="1" applyBorder="1"/>
    <xf numFmtId="0" fontId="89" fillId="13" borderId="11" xfId="0" applyFont="1" applyFill="1" applyBorder="1"/>
    <xf numFmtId="0" fontId="0" fillId="13" borderId="0" xfId="0" applyFill="1" applyBorder="1"/>
    <xf numFmtId="0" fontId="0" fillId="13" borderId="9" xfId="0" applyFill="1" applyBorder="1"/>
    <xf numFmtId="0" fontId="0" fillId="13" borderId="11" xfId="0" applyFill="1" applyBorder="1"/>
    <xf numFmtId="0" fontId="0" fillId="13" borderId="12" xfId="0" applyFill="1" applyBorder="1"/>
    <xf numFmtId="0" fontId="84" fillId="13" borderId="0" xfId="98" applyFill="1" applyBorder="1"/>
    <xf numFmtId="0" fontId="80" fillId="13" borderId="0" xfId="98" applyFont="1" applyFill="1" applyBorder="1" applyAlignment="1">
      <alignment horizontal="center"/>
    </xf>
    <xf numFmtId="0" fontId="84" fillId="13" borderId="0" xfId="98" applyFill="1" applyBorder="1" applyAlignment="1">
      <alignment horizontal="center"/>
    </xf>
    <xf numFmtId="0" fontId="82" fillId="13" borderId="0" xfId="98" applyFont="1" applyFill="1" applyBorder="1" applyAlignment="1">
      <alignment horizontal="center" vertical="center"/>
    </xf>
    <xf numFmtId="0" fontId="81" fillId="13" borderId="9" xfId="98" applyFont="1" applyFill="1" applyBorder="1"/>
    <xf numFmtId="0" fontId="84" fillId="13" borderId="9" xfId="98" applyFill="1" applyBorder="1"/>
    <xf numFmtId="0" fontId="44" fillId="13" borderId="91" xfId="98" applyFont="1" applyFill="1" applyBorder="1" applyAlignment="1">
      <alignment horizontal="center"/>
    </xf>
    <xf numFmtId="0" fontId="44" fillId="13" borderId="92" xfId="98" applyFont="1" applyFill="1" applyBorder="1" applyAlignment="1">
      <alignment horizontal="center"/>
    </xf>
    <xf numFmtId="0" fontId="44" fillId="13" borderId="93" xfId="98" applyFont="1" applyFill="1" applyBorder="1" applyAlignment="1">
      <alignment horizontal="center"/>
    </xf>
    <xf numFmtId="0" fontId="44" fillId="13" borderId="94" xfId="98" applyFont="1" applyFill="1" applyBorder="1" applyAlignment="1">
      <alignment horizontal="center"/>
    </xf>
    <xf numFmtId="0" fontId="44" fillId="13" borderId="95" xfId="98" applyFont="1" applyFill="1" applyBorder="1" applyAlignment="1">
      <alignment horizontal="center"/>
    </xf>
    <xf numFmtId="0" fontId="44" fillId="13" borderId="96" xfId="98" applyFont="1" applyFill="1" applyBorder="1" applyAlignment="1">
      <alignment horizontal="center"/>
    </xf>
    <xf numFmtId="0" fontId="108" fillId="13" borderId="0" xfId="98" applyFont="1" applyFill="1" applyBorder="1"/>
    <xf numFmtId="0" fontId="108" fillId="13" borderId="0" xfId="98" applyFont="1" applyFill="1" applyBorder="1" applyAlignment="1">
      <alignment horizontal="center"/>
    </xf>
    <xf numFmtId="0" fontId="113" fillId="13" borderId="1" xfId="0" applyFont="1" applyFill="1" applyBorder="1" applyAlignment="1">
      <alignment horizontal="center" vertical="center"/>
    </xf>
    <xf numFmtId="0" fontId="114" fillId="13" borderId="1" xfId="0" applyFont="1" applyFill="1" applyBorder="1" applyAlignment="1">
      <alignment horizontal="left" vertical="center" wrapText="1"/>
    </xf>
    <xf numFmtId="0" fontId="114" fillId="13" borderId="1" xfId="0" applyFont="1" applyFill="1" applyBorder="1" applyAlignment="1">
      <alignment horizontal="left" vertical="center"/>
    </xf>
    <xf numFmtId="0" fontId="115" fillId="13" borderId="1" xfId="0" applyFont="1" applyFill="1" applyBorder="1" applyAlignment="1">
      <alignment horizontal="center" vertical="center"/>
    </xf>
    <xf numFmtId="0" fontId="116" fillId="17" borderId="0" xfId="98" applyFont="1" applyFill="1" applyBorder="1" applyAlignment="1">
      <alignment horizontal="center" vertical="center"/>
    </xf>
    <xf numFmtId="0" fontId="116" fillId="17" borderId="85" xfId="98" applyFont="1" applyFill="1" applyBorder="1" applyAlignment="1">
      <alignment horizontal="center" vertical="center"/>
    </xf>
    <xf numFmtId="0" fontId="116" fillId="32" borderId="0" xfId="98" applyFont="1" applyFill="1" applyBorder="1" applyAlignment="1">
      <alignment horizontal="center" vertical="center"/>
    </xf>
    <xf numFmtId="0" fontId="116" fillId="32" borderId="85" xfId="98" applyFont="1" applyFill="1" applyBorder="1" applyAlignment="1">
      <alignment horizontal="center" vertical="center"/>
    </xf>
    <xf numFmtId="0" fontId="116" fillId="32" borderId="89" xfId="98" applyFont="1" applyFill="1" applyBorder="1" applyAlignment="1">
      <alignment horizontal="center" vertical="center"/>
    </xf>
    <xf numFmtId="0" fontId="116" fillId="32" borderId="90" xfId="98" applyFont="1" applyFill="1" applyBorder="1" applyAlignment="1">
      <alignment horizontal="center" vertical="center"/>
    </xf>
    <xf numFmtId="0" fontId="0" fillId="13" borderId="0" xfId="0" applyFill="1"/>
    <xf numFmtId="0" fontId="70" fillId="0" borderId="0" xfId="0" applyFont="1"/>
    <xf numFmtId="0" fontId="118" fillId="0" borderId="1" xfId="0" applyFont="1" applyBorder="1" applyAlignment="1">
      <alignment horizontal="center" textRotation="90" wrapText="1"/>
    </xf>
    <xf numFmtId="0" fontId="70" fillId="0" borderId="1" xfId="0" applyFont="1" applyBorder="1" applyAlignment="1">
      <alignment horizontal="center" vertical="center"/>
    </xf>
    <xf numFmtId="0" fontId="120" fillId="0" borderId="1" xfId="0" applyFont="1" applyBorder="1" applyAlignment="1">
      <alignment horizontal="center" vertical="center"/>
    </xf>
    <xf numFmtId="0" fontId="118" fillId="0" borderId="0" xfId="0" applyFont="1" applyBorder="1" applyAlignment="1">
      <alignment horizontal="center" textRotation="90" wrapText="1"/>
    </xf>
    <xf numFmtId="0" fontId="0" fillId="35" borderId="0" xfId="0" applyFill="1"/>
    <xf numFmtId="0" fontId="123" fillId="13" borderId="3" xfId="0" applyFont="1" applyFill="1" applyBorder="1" applyAlignment="1" applyProtection="1">
      <alignment vertical="center" wrapText="1"/>
    </xf>
    <xf numFmtId="0" fontId="124" fillId="13" borderId="2" xfId="0" applyFont="1" applyFill="1" applyBorder="1" applyAlignment="1" applyProtection="1">
      <alignment horizontal="center" vertical="center" wrapText="1"/>
    </xf>
    <xf numFmtId="0" fontId="118" fillId="13" borderId="0" xfId="0" applyFont="1" applyFill="1" applyBorder="1" applyAlignment="1">
      <alignment horizontal="center" textRotation="90" wrapText="1"/>
    </xf>
    <xf numFmtId="0" fontId="0" fillId="13" borderId="0" xfId="0" applyFill="1" applyAlignment="1">
      <alignment textRotation="90"/>
    </xf>
    <xf numFmtId="0" fontId="121" fillId="13" borderId="0" xfId="0" applyFont="1" applyFill="1" applyBorder="1" applyAlignment="1">
      <alignment horizontal="center" vertical="center" textRotation="90" wrapText="1"/>
    </xf>
    <xf numFmtId="0" fontId="118" fillId="13" borderId="0" xfId="0" applyFont="1" applyFill="1" applyBorder="1" applyAlignment="1">
      <alignment horizontal="center" vertical="center" textRotation="90" wrapText="1"/>
    </xf>
    <xf numFmtId="0" fontId="119" fillId="13" borderId="1" xfId="0" applyFont="1" applyFill="1" applyBorder="1" applyAlignment="1">
      <alignment horizontal="center" vertical="center"/>
    </xf>
    <xf numFmtId="0" fontId="70" fillId="13" borderId="1" xfId="0" applyFont="1" applyFill="1" applyBorder="1"/>
    <xf numFmtId="0" fontId="70" fillId="13" borderId="14" xfId="0" applyFont="1" applyFill="1" applyBorder="1"/>
    <xf numFmtId="0" fontId="70" fillId="0" borderId="0" xfId="0" applyFont="1" applyBorder="1"/>
    <xf numFmtId="0" fontId="70" fillId="13" borderId="4" xfId="0" applyFont="1" applyFill="1" applyBorder="1" applyAlignment="1">
      <alignment wrapText="1"/>
    </xf>
    <xf numFmtId="0" fontId="118" fillId="13" borderId="6" xfId="0" applyFont="1" applyFill="1" applyBorder="1" applyAlignment="1">
      <alignment horizontal="center" textRotation="90" wrapText="1"/>
    </xf>
    <xf numFmtId="0" fontId="70" fillId="13" borderId="0" xfId="0" applyFont="1" applyFill="1" applyBorder="1"/>
    <xf numFmtId="0" fontId="118" fillId="13" borderId="9" xfId="0" applyFont="1" applyFill="1" applyBorder="1" applyAlignment="1">
      <alignment horizontal="center" vertical="center" textRotation="90" wrapText="1"/>
    </xf>
    <xf numFmtId="0" fontId="121" fillId="13" borderId="1" xfId="0" applyFont="1" applyFill="1" applyBorder="1" applyAlignment="1">
      <alignment horizontal="center" vertical="center" wrapText="1"/>
    </xf>
    <xf numFmtId="0" fontId="70" fillId="13" borderId="9" xfId="0" applyFont="1" applyFill="1" applyBorder="1" applyAlignment="1"/>
    <xf numFmtId="0" fontId="70" fillId="13" borderId="9" xfId="0" applyFont="1" applyFill="1" applyBorder="1"/>
    <xf numFmtId="0" fontId="0" fillId="13" borderId="6" xfId="0" applyFill="1" applyBorder="1"/>
    <xf numFmtId="0" fontId="0" fillId="13" borderId="7" xfId="0" applyFill="1" applyBorder="1"/>
    <xf numFmtId="0" fontId="0" fillId="13" borderId="0" xfId="0" applyFill="1" applyBorder="1" applyAlignment="1">
      <alignment horizontal="right"/>
    </xf>
    <xf numFmtId="0" fontId="118" fillId="13" borderId="9" xfId="0" applyFont="1" applyFill="1" applyBorder="1" applyAlignment="1">
      <alignment horizontal="center" textRotation="90" wrapText="1"/>
    </xf>
    <xf numFmtId="0" fontId="70" fillId="13" borderId="0" xfId="0" applyFont="1" applyFill="1" applyBorder="1" applyAlignment="1"/>
    <xf numFmtId="0" fontId="118" fillId="13" borderId="0" xfId="0" applyFont="1" applyFill="1" applyBorder="1" applyAlignment="1">
      <alignment horizontal="right" wrapText="1"/>
    </xf>
    <xf numFmtId="0" fontId="79" fillId="0" borderId="0" xfId="0" applyFont="1" applyAlignment="1">
      <alignment horizontal="center"/>
    </xf>
    <xf numFmtId="0" fontId="0" fillId="0" borderId="1" xfId="0" applyBorder="1" applyAlignment="1">
      <alignment wrapText="1"/>
    </xf>
    <xf numFmtId="0" fontId="70" fillId="0" borderId="9" xfId="0" applyFont="1" applyBorder="1"/>
    <xf numFmtId="0" fontId="0" fillId="37" borderId="0" xfId="0" applyFill="1"/>
    <xf numFmtId="0" fontId="127" fillId="0" borderId="14" xfId="0" applyFont="1" applyBorder="1" applyAlignment="1">
      <alignment horizontal="center" vertical="center"/>
    </xf>
    <xf numFmtId="0" fontId="127" fillId="36" borderId="1" xfId="0" applyFont="1" applyFill="1" applyBorder="1" applyAlignment="1">
      <alignment horizontal="center" vertical="center"/>
    </xf>
    <xf numFmtId="0" fontId="113" fillId="36" borderId="9" xfId="0" applyFont="1" applyFill="1" applyBorder="1" applyAlignment="1">
      <alignment horizontal="center" vertical="center"/>
    </xf>
    <xf numFmtId="0" fontId="90" fillId="0" borderId="0" xfId="99" applyAlignment="1">
      <alignment horizontal="center" vertical="center"/>
    </xf>
    <xf numFmtId="0" fontId="91" fillId="0" borderId="0" xfId="99" applyFont="1" applyAlignment="1">
      <alignment horizontal="center" vertical="center"/>
    </xf>
    <xf numFmtId="0" fontId="90" fillId="13" borderId="0" xfId="99" applyFill="1" applyBorder="1" applyAlignment="1">
      <alignment horizontal="center" vertical="center"/>
    </xf>
    <xf numFmtId="0" fontId="90" fillId="34" borderId="0" xfId="99" applyFill="1" applyBorder="1"/>
    <xf numFmtId="0" fontId="91" fillId="13" borderId="0" xfId="99" applyFont="1" applyFill="1" applyBorder="1"/>
    <xf numFmtId="0" fontId="86" fillId="13" borderId="0" xfId="0" applyFont="1" applyFill="1" applyBorder="1" applyAlignment="1">
      <alignment horizontal="left" vertical="center"/>
    </xf>
    <xf numFmtId="0" fontId="86" fillId="13" borderId="0" xfId="0" applyFont="1" applyFill="1" applyBorder="1" applyAlignment="1">
      <alignment horizontal="left" vertical="center" wrapText="1"/>
    </xf>
    <xf numFmtId="0" fontId="134" fillId="37" borderId="0" xfId="0" applyFont="1" applyFill="1" applyBorder="1" applyAlignment="1">
      <alignment horizontal="center" vertical="center"/>
    </xf>
    <xf numFmtId="0" fontId="6" fillId="33" borderId="1" xfId="0" applyFont="1" applyFill="1" applyBorder="1" applyAlignment="1">
      <alignment horizontal="center"/>
    </xf>
    <xf numFmtId="0" fontId="6" fillId="33" borderId="37" xfId="0" applyFont="1" applyFill="1" applyBorder="1" applyAlignment="1">
      <alignment horizontal="center"/>
    </xf>
    <xf numFmtId="0" fontId="6" fillId="33" borderId="0" xfId="0" applyFont="1" applyFill="1" applyBorder="1"/>
    <xf numFmtId="0" fontId="87" fillId="32" borderId="31" xfId="0" applyFont="1" applyFill="1" applyBorder="1" applyAlignment="1">
      <alignment horizontal="center" vertical="center"/>
    </xf>
    <xf numFmtId="0" fontId="7" fillId="15" borderId="30" xfId="0" applyFont="1" applyFill="1" applyBorder="1" applyAlignment="1">
      <alignment horizontal="center" vertical="center"/>
    </xf>
    <xf numFmtId="0" fontId="70" fillId="0" borderId="1" xfId="0" applyFont="1" applyBorder="1" applyAlignment="1">
      <alignment vertical="top" wrapText="1"/>
    </xf>
    <xf numFmtId="0" fontId="7" fillId="13" borderId="0" xfId="0" applyFont="1" applyFill="1" applyAlignment="1">
      <alignment horizontal="right"/>
    </xf>
    <xf numFmtId="0" fontId="6" fillId="13" borderId="0" xfId="0" applyFont="1" applyFill="1" applyAlignment="1">
      <alignment horizontal="right"/>
    </xf>
    <xf numFmtId="0" fontId="6" fillId="13" borderId="0" xfId="0" applyFont="1" applyFill="1" applyAlignment="1">
      <alignment horizontal="left"/>
    </xf>
    <xf numFmtId="0" fontId="23" fillId="13" borderId="0" xfId="0" applyFont="1" applyFill="1" applyAlignment="1">
      <alignment horizontal="justify" vertical="center"/>
    </xf>
    <xf numFmtId="0" fontId="122" fillId="33" borderId="16" xfId="0" applyFont="1" applyFill="1" applyBorder="1" applyAlignment="1">
      <alignment horizontal="center"/>
    </xf>
    <xf numFmtId="0" fontId="122" fillId="33" borderId="1" xfId="0" applyFont="1" applyFill="1" applyBorder="1" applyAlignment="1">
      <alignment horizontal="right" vertical="center"/>
    </xf>
    <xf numFmtId="0" fontId="122" fillId="13" borderId="1" xfId="0" applyFont="1" applyFill="1" applyBorder="1" applyAlignment="1">
      <alignment horizontal="center" vertical="center"/>
    </xf>
    <xf numFmtId="0" fontId="118" fillId="13" borderId="1" xfId="0" applyFont="1" applyFill="1" applyBorder="1"/>
    <xf numFmtId="0" fontId="118" fillId="13" borderId="1" xfId="0" applyFont="1" applyFill="1" applyBorder="1" applyAlignment="1">
      <alignment horizontal="center"/>
    </xf>
    <xf numFmtId="0" fontId="122" fillId="13" borderId="2" xfId="0" applyFont="1" applyFill="1" applyBorder="1" applyAlignment="1"/>
    <xf numFmtId="0" fontId="118" fillId="13" borderId="3" xfId="0" applyFont="1" applyFill="1" applyBorder="1" applyAlignment="1"/>
    <xf numFmtId="0" fontId="118" fillId="13" borderId="4" xfId="0" applyFont="1" applyFill="1" applyBorder="1" applyAlignment="1"/>
    <xf numFmtId="0" fontId="118" fillId="13" borderId="1" xfId="0" applyFont="1" applyFill="1" applyBorder="1" applyAlignment="1"/>
    <xf numFmtId="0" fontId="118" fillId="13" borderId="2" xfId="0" applyFont="1" applyFill="1" applyBorder="1" applyAlignment="1"/>
    <xf numFmtId="0" fontId="118" fillId="13" borderId="0" xfId="0" applyFont="1" applyFill="1"/>
    <xf numFmtId="0" fontId="118" fillId="13" borderId="0" xfId="0" applyFont="1" applyFill="1" applyAlignment="1">
      <alignment horizontal="right"/>
    </xf>
    <xf numFmtId="0" fontId="118" fillId="13" borderId="3" xfId="0" applyFont="1" applyFill="1" applyBorder="1" applyAlignment="1">
      <alignment horizontal="left"/>
    </xf>
    <xf numFmtId="0" fontId="118" fillId="13" borderId="4" xfId="0" applyFont="1" applyFill="1" applyBorder="1" applyAlignment="1">
      <alignment horizontal="left"/>
    </xf>
    <xf numFmtId="0" fontId="118" fillId="13" borderId="3" xfId="0" quotePrefix="1" applyFont="1" applyFill="1" applyBorder="1" applyAlignment="1"/>
    <xf numFmtId="0" fontId="87" fillId="13" borderId="22" xfId="0" applyFont="1" applyFill="1" applyBorder="1" applyAlignment="1"/>
    <xf numFmtId="0" fontId="7" fillId="13" borderId="56" xfId="0" applyFont="1" applyFill="1" applyBorder="1" applyAlignment="1"/>
    <xf numFmtId="0" fontId="15" fillId="13" borderId="54" xfId="0" applyFont="1" applyFill="1" applyBorder="1" applyAlignment="1">
      <alignment horizontal="left"/>
    </xf>
    <xf numFmtId="0" fontId="6" fillId="13" borderId="41" xfId="0" applyFont="1" applyFill="1" applyBorder="1" applyAlignment="1">
      <alignment horizontal="center"/>
    </xf>
    <xf numFmtId="0" fontId="6" fillId="13" borderId="23" xfId="0" applyFont="1" applyFill="1" applyBorder="1" applyAlignment="1">
      <alignment horizontal="center"/>
    </xf>
    <xf numFmtId="0" fontId="15" fillId="13" borderId="21" xfId="0" applyFont="1" applyFill="1" applyBorder="1" applyAlignment="1">
      <alignment horizontal="right" vertical="center"/>
    </xf>
    <xf numFmtId="0" fontId="87" fillId="13" borderId="21" xfId="0" applyFont="1" applyFill="1" applyBorder="1"/>
    <xf numFmtId="0" fontId="7" fillId="13" borderId="0" xfId="0" applyFont="1" applyFill="1" applyBorder="1" applyAlignment="1">
      <alignment vertical="center"/>
    </xf>
    <xf numFmtId="0" fontId="7" fillId="13" borderId="47" xfId="0" applyFont="1" applyFill="1" applyBorder="1" applyAlignment="1">
      <alignment vertical="center"/>
    </xf>
    <xf numFmtId="0" fontId="6" fillId="13" borderId="57" xfId="0" applyFont="1" applyFill="1" applyBorder="1" applyAlignment="1">
      <alignment horizontal="right"/>
    </xf>
    <xf numFmtId="0" fontId="15" fillId="13" borderId="55" xfId="0" applyFont="1" applyFill="1" applyBorder="1" applyAlignment="1"/>
    <xf numFmtId="0" fontId="6" fillId="13" borderId="54" xfId="0" applyFont="1" applyFill="1" applyBorder="1" applyAlignment="1">
      <alignment horizontal="left"/>
    </xf>
    <xf numFmtId="0" fontId="70" fillId="13" borderId="25" xfId="0" applyFont="1" applyFill="1" applyBorder="1" applyAlignment="1">
      <alignment horizontal="right"/>
    </xf>
    <xf numFmtId="0" fontId="15" fillId="13" borderId="26" xfId="0" applyFont="1" applyFill="1" applyBorder="1" applyAlignment="1"/>
    <xf numFmtId="0" fontId="70" fillId="13" borderId="24" xfId="0" applyFont="1" applyFill="1" applyBorder="1" applyAlignment="1">
      <alignment horizontal="left"/>
    </xf>
    <xf numFmtId="0" fontId="6" fillId="13" borderId="106" xfId="0" applyFont="1" applyFill="1" applyBorder="1" applyAlignment="1">
      <alignment vertical="center"/>
    </xf>
    <xf numFmtId="0" fontId="6" fillId="13" borderId="60" xfId="0" applyFont="1" applyFill="1" applyBorder="1" applyAlignment="1">
      <alignment horizontal="center" vertical="center" wrapText="1"/>
    </xf>
    <xf numFmtId="0" fontId="6" fillId="13" borderId="29" xfId="0" applyFont="1" applyFill="1" applyBorder="1" applyAlignment="1">
      <alignment horizontal="center" vertical="center" wrapText="1"/>
    </xf>
    <xf numFmtId="0" fontId="7" fillId="13" borderId="107" xfId="0" applyFont="1" applyFill="1" applyBorder="1" applyAlignment="1">
      <alignment horizontal="center" vertical="center"/>
    </xf>
    <xf numFmtId="0" fontId="70" fillId="13" borderId="108" xfId="0" applyFont="1" applyFill="1" applyBorder="1" applyAlignment="1">
      <alignment horizontal="center" vertical="center"/>
    </xf>
    <xf numFmtId="0" fontId="70" fillId="13" borderId="15" xfId="0" applyFont="1" applyFill="1" applyBorder="1" applyAlignment="1">
      <alignment horizontal="center" vertical="center"/>
    </xf>
    <xf numFmtId="0" fontId="70" fillId="13" borderId="40" xfId="0" applyFont="1" applyFill="1" applyBorder="1" applyAlignment="1">
      <alignment horizontal="center" vertical="center"/>
    </xf>
    <xf numFmtId="0" fontId="6" fillId="13" borderId="112" xfId="0" applyFont="1" applyFill="1" applyBorder="1" applyAlignment="1">
      <alignment horizontal="right" vertical="center"/>
    </xf>
    <xf numFmtId="0" fontId="6" fillId="13" borderId="42" xfId="0" applyFont="1" applyFill="1" applyBorder="1" applyAlignment="1">
      <alignment horizontal="center" vertical="center"/>
    </xf>
    <xf numFmtId="0" fontId="6" fillId="13" borderId="109" xfId="0" applyFont="1" applyFill="1" applyBorder="1" applyAlignment="1">
      <alignment horizontal="right" vertical="center"/>
    </xf>
    <xf numFmtId="0" fontId="6" fillId="13" borderId="13" xfId="0" applyFont="1" applyFill="1" applyBorder="1" applyAlignment="1">
      <alignment horizontal="center" vertical="center"/>
    </xf>
    <xf numFmtId="0" fontId="6" fillId="13" borderId="113" xfId="0" applyFont="1" applyFill="1" applyBorder="1" applyAlignment="1">
      <alignment horizontal="right" vertical="center"/>
    </xf>
    <xf numFmtId="0" fontId="8" fillId="13" borderId="63" xfId="0" applyFont="1" applyFill="1" applyBorder="1" applyAlignment="1">
      <alignment horizontal="center" vertical="center" shrinkToFit="1"/>
    </xf>
    <xf numFmtId="0" fontId="0" fillId="13" borderId="63" xfId="0" applyFill="1" applyBorder="1" applyAlignment="1">
      <alignment vertical="center"/>
    </xf>
    <xf numFmtId="0" fontId="0" fillId="13" borderId="54" xfId="0" applyFill="1" applyBorder="1" applyAlignment="1">
      <alignment vertical="center"/>
    </xf>
    <xf numFmtId="0" fontId="8" fillId="13" borderId="1" xfId="0" applyFont="1" applyFill="1" applyBorder="1" applyAlignment="1">
      <alignment horizontal="center" vertical="center" shrinkToFit="1"/>
    </xf>
    <xf numFmtId="0" fontId="8" fillId="13" borderId="42" xfId="0" applyFont="1" applyFill="1" applyBorder="1" applyAlignment="1">
      <alignment horizontal="center" vertical="center" shrinkToFit="1"/>
    </xf>
    <xf numFmtId="0" fontId="6" fillId="13" borderId="114" xfId="0" applyFont="1" applyFill="1" applyBorder="1" applyAlignment="1">
      <alignment horizontal="right" vertical="center"/>
    </xf>
    <xf numFmtId="0" fontId="8" fillId="13" borderId="37" xfId="0" applyFont="1" applyFill="1" applyBorder="1" applyAlignment="1">
      <alignment horizontal="center" vertical="center" shrinkToFit="1"/>
    </xf>
    <xf numFmtId="0" fontId="8" fillId="13" borderId="24" xfId="0" applyFont="1" applyFill="1" applyBorder="1" applyAlignment="1">
      <alignment horizontal="center" vertical="center" shrinkToFit="1"/>
    </xf>
    <xf numFmtId="0" fontId="70" fillId="13" borderId="42" xfId="0" applyFont="1" applyFill="1" applyBorder="1" applyAlignment="1">
      <alignment vertical="center"/>
    </xf>
    <xf numFmtId="0" fontId="70" fillId="13" borderId="24" xfId="0" applyFont="1" applyFill="1" applyBorder="1" applyAlignment="1">
      <alignment vertical="center"/>
    </xf>
    <xf numFmtId="0" fontId="122" fillId="13" borderId="1" xfId="0" applyFont="1" applyFill="1" applyBorder="1" applyAlignment="1">
      <alignment horizontal="center"/>
    </xf>
    <xf numFmtId="0" fontId="70" fillId="13" borderId="11" xfId="0" applyFont="1" applyFill="1" applyBorder="1"/>
    <xf numFmtId="0" fontId="70" fillId="13" borderId="12" xfId="0" applyFont="1" applyFill="1" applyBorder="1"/>
    <xf numFmtId="0" fontId="0" fillId="0" borderId="21" xfId="0" applyBorder="1"/>
    <xf numFmtId="0" fontId="87" fillId="10" borderId="28" xfId="0" applyFont="1" applyFill="1" applyBorder="1" applyAlignment="1">
      <alignment horizontal="center" vertical="center"/>
    </xf>
    <xf numFmtId="0" fontId="87" fillId="11" borderId="29" xfId="0" applyFont="1" applyFill="1" applyBorder="1" applyAlignment="1">
      <alignment horizontal="center" vertical="center"/>
    </xf>
    <xf numFmtId="0" fontId="70" fillId="13" borderId="13" xfId="0" applyFont="1" applyFill="1" applyBorder="1" applyAlignment="1">
      <alignment horizontal="center" vertical="center"/>
    </xf>
    <xf numFmtId="0" fontId="70" fillId="13" borderId="33" xfId="0" applyFont="1" applyFill="1" applyBorder="1" applyAlignment="1">
      <alignment horizontal="center" vertical="center"/>
    </xf>
    <xf numFmtId="0" fontId="70" fillId="13" borderId="1" xfId="0" applyFont="1" applyFill="1" applyBorder="1" applyAlignment="1">
      <alignment horizontal="center" vertical="center"/>
    </xf>
    <xf numFmtId="0" fontId="136" fillId="13" borderId="1" xfId="0" applyFont="1" applyFill="1" applyBorder="1" applyAlignment="1">
      <alignment horizontal="center" vertical="center" shrinkToFit="1"/>
    </xf>
    <xf numFmtId="0" fontId="136" fillId="13" borderId="63" xfId="0" applyFont="1" applyFill="1" applyBorder="1" applyAlignment="1">
      <alignment horizontal="center" vertical="center" shrinkToFit="1"/>
    </xf>
    <xf numFmtId="0" fontId="136" fillId="13" borderId="37" xfId="0" applyFont="1" applyFill="1" applyBorder="1" applyAlignment="1">
      <alignment horizontal="center" vertical="center" shrinkToFit="1"/>
    </xf>
    <xf numFmtId="0" fontId="90" fillId="13" borderId="0" xfId="99" applyFill="1" applyAlignment="1">
      <alignment horizontal="center" vertical="center"/>
    </xf>
    <xf numFmtId="0" fontId="137" fillId="0" borderId="0" xfId="99" applyFont="1"/>
    <xf numFmtId="0" fontId="137" fillId="13" borderId="0" xfId="99" applyFont="1" applyFill="1"/>
    <xf numFmtId="0" fontId="137" fillId="35" borderId="0" xfId="99" applyFont="1" applyFill="1" applyAlignment="1">
      <alignment horizontal="center" vertical="center"/>
    </xf>
    <xf numFmtId="0" fontId="90" fillId="35" borderId="0" xfId="99" applyFill="1" applyAlignment="1">
      <alignment horizontal="center" vertical="center"/>
    </xf>
    <xf numFmtId="0" fontId="137" fillId="35" borderId="0" xfId="99" applyFont="1" applyFill="1"/>
    <xf numFmtId="0" fontId="90" fillId="35" borderId="0" xfId="99" applyFill="1"/>
    <xf numFmtId="0" fontId="0" fillId="27" borderId="0" xfId="0" applyFill="1"/>
    <xf numFmtId="0" fontId="139" fillId="0" borderId="0" xfId="0" applyFont="1"/>
    <xf numFmtId="0" fontId="139" fillId="37" borderId="0" xfId="0" applyFont="1" applyFill="1"/>
    <xf numFmtId="0" fontId="139" fillId="36" borderId="0" xfId="0" applyFont="1" applyFill="1" applyAlignment="1">
      <alignment horizontal="center" vertical="center"/>
    </xf>
    <xf numFmtId="0" fontId="139" fillId="0" borderId="0" xfId="0" applyFont="1" applyAlignment="1">
      <alignment wrapText="1"/>
    </xf>
    <xf numFmtId="0" fontId="140" fillId="17" borderId="23" xfId="0" applyFont="1" applyFill="1" applyBorder="1" applyAlignment="1">
      <alignment horizontal="center" vertical="center" wrapText="1"/>
    </xf>
    <xf numFmtId="0" fontId="140" fillId="38" borderId="26" xfId="0" applyFont="1" applyFill="1" applyBorder="1" applyAlignment="1">
      <alignment horizontal="center" vertical="center" wrapText="1"/>
    </xf>
    <xf numFmtId="0" fontId="141" fillId="39" borderId="27" xfId="0" applyFont="1" applyFill="1" applyBorder="1" applyAlignment="1">
      <alignment horizontal="center" vertical="center" textRotation="90"/>
    </xf>
    <xf numFmtId="0" fontId="138" fillId="17" borderId="24" xfId="0" applyFont="1" applyFill="1" applyBorder="1" applyAlignment="1">
      <alignment horizontal="left" vertical="top" wrapText="1"/>
    </xf>
    <xf numFmtId="0" fontId="85" fillId="38" borderId="24" xfId="0" applyFont="1" applyFill="1" applyBorder="1" applyAlignment="1">
      <alignment horizontal="left" vertical="top" wrapText="1"/>
    </xf>
    <xf numFmtId="0" fontId="138" fillId="41" borderId="1" xfId="0" applyFont="1" applyFill="1" applyBorder="1" applyAlignment="1">
      <alignment vertical="center"/>
    </xf>
    <xf numFmtId="0" fontId="85" fillId="13" borderId="1" xfId="0" applyFont="1" applyFill="1" applyBorder="1" applyAlignment="1">
      <alignment horizontal="center" vertical="center"/>
    </xf>
    <xf numFmtId="0" fontId="85" fillId="41" borderId="1" xfId="0" applyFont="1" applyFill="1" applyBorder="1" applyAlignment="1">
      <alignment vertical="center"/>
    </xf>
    <xf numFmtId="0" fontId="85" fillId="41" borderId="1" xfId="0" applyFont="1" applyFill="1" applyBorder="1" applyAlignment="1">
      <alignment horizontal="center" vertical="center"/>
    </xf>
    <xf numFmtId="0" fontId="138" fillId="0" borderId="2" xfId="0" applyFont="1" applyFill="1" applyBorder="1" applyAlignment="1">
      <alignment horizontal="center" vertical="center" wrapText="1"/>
    </xf>
    <xf numFmtId="0" fontId="138" fillId="0" borderId="3" xfId="0" applyFont="1" applyFill="1" applyBorder="1" applyAlignment="1">
      <alignment horizontal="center" vertical="center" wrapText="1"/>
    </xf>
    <xf numFmtId="0" fontId="138" fillId="0" borderId="4" xfId="0" applyFont="1" applyFill="1" applyBorder="1" applyAlignment="1">
      <alignment horizontal="center" vertical="center" wrapText="1"/>
    </xf>
    <xf numFmtId="0" fontId="138" fillId="41" borderId="5" xfId="0" applyFont="1" applyFill="1" applyBorder="1" applyAlignment="1">
      <alignment horizontal="center" vertical="center" wrapText="1"/>
    </xf>
    <xf numFmtId="0" fontId="138" fillId="41" borderId="6" xfId="0" applyFont="1" applyFill="1" applyBorder="1" applyAlignment="1">
      <alignment horizontal="center" vertical="center" wrapText="1"/>
    </xf>
    <xf numFmtId="0" fontId="85" fillId="41" borderId="6" xfId="0" applyFont="1" applyFill="1" applyBorder="1" applyAlignment="1">
      <alignment horizontal="left" vertical="top" wrapText="1"/>
    </xf>
    <xf numFmtId="0" fontId="85" fillId="41" borderId="7" xfId="0" applyFont="1" applyFill="1" applyBorder="1" applyAlignment="1">
      <alignment horizontal="left" vertical="top" wrapText="1"/>
    </xf>
    <xf numFmtId="0" fontId="138" fillId="41" borderId="8" xfId="0" applyFont="1" applyFill="1" applyBorder="1" applyAlignment="1">
      <alignment horizontal="center" vertical="center" wrapText="1"/>
    </xf>
    <xf numFmtId="0" fontId="138" fillId="41" borderId="0" xfId="0" applyFont="1" applyFill="1" applyBorder="1" applyAlignment="1">
      <alignment horizontal="center" vertical="center" wrapText="1"/>
    </xf>
    <xf numFmtId="0" fontId="85" fillId="41" borderId="0" xfId="0" applyFont="1" applyFill="1" applyBorder="1" applyAlignment="1">
      <alignment horizontal="left" vertical="top" wrapText="1"/>
    </xf>
    <xf numFmtId="0" fontId="85" fillId="41" borderId="9" xfId="0" applyFont="1" applyFill="1" applyBorder="1" applyAlignment="1">
      <alignment horizontal="left" vertical="top" wrapText="1"/>
    </xf>
    <xf numFmtId="0" fontId="138" fillId="0" borderId="8" xfId="0" applyFont="1" applyFill="1" applyBorder="1" applyAlignment="1">
      <alignment horizontal="center" vertical="center" wrapText="1"/>
    </xf>
    <xf numFmtId="0" fontId="138" fillId="0" borderId="0" xfId="0" applyFont="1" applyFill="1" applyBorder="1" applyAlignment="1">
      <alignment horizontal="center" vertical="center" wrapText="1"/>
    </xf>
    <xf numFmtId="0" fontId="138" fillId="0" borderId="9" xfId="0" applyFont="1" applyFill="1" applyBorder="1" applyAlignment="1">
      <alignment horizontal="center" vertical="center" wrapText="1"/>
    </xf>
    <xf numFmtId="0" fontId="138" fillId="41" borderId="10" xfId="0" applyFont="1" applyFill="1" applyBorder="1" applyAlignment="1">
      <alignment horizontal="center" vertical="center" wrapText="1"/>
    </xf>
    <xf numFmtId="0" fontId="138" fillId="41" borderId="11" xfId="0" applyFont="1" applyFill="1" applyBorder="1" applyAlignment="1">
      <alignment horizontal="center" vertical="center" wrapText="1"/>
    </xf>
    <xf numFmtId="0" fontId="85" fillId="41" borderId="11" xfId="0" applyFont="1" applyFill="1" applyBorder="1" applyAlignment="1">
      <alignment horizontal="left" vertical="top" wrapText="1"/>
    </xf>
    <xf numFmtId="0" fontId="85" fillId="41" borderId="12" xfId="0" applyFont="1" applyFill="1" applyBorder="1" applyAlignment="1">
      <alignment horizontal="left" vertical="top" wrapText="1"/>
    </xf>
    <xf numFmtId="0" fontId="56" fillId="0" borderId="0" xfId="0" applyFont="1"/>
    <xf numFmtId="0" fontId="143" fillId="0" borderId="0" xfId="1" applyFont="1" applyAlignment="1" applyProtection="1"/>
    <xf numFmtId="0" fontId="7" fillId="0" borderId="0" xfId="0" applyFont="1"/>
    <xf numFmtId="0" fontId="6" fillId="0" borderId="1" xfId="0" applyFont="1" applyFill="1" applyBorder="1" applyAlignment="1">
      <alignment horizontal="center"/>
    </xf>
    <xf numFmtId="0" fontId="0" fillId="0" borderId="1" xfId="0" applyBorder="1" applyAlignment="1"/>
    <xf numFmtId="0" fontId="79" fillId="0" borderId="1" xfId="0" applyFont="1" applyBorder="1" applyAlignment="1">
      <alignment horizontal="center" vertical="center"/>
    </xf>
    <xf numFmtId="0" fontId="0" fillId="0" borderId="1" xfId="0" applyBorder="1" applyAlignment="1">
      <alignment horizontal="center" vertical="center"/>
    </xf>
    <xf numFmtId="0" fontId="0" fillId="33" borderId="1" xfId="0" applyFill="1" applyBorder="1" applyAlignment="1">
      <alignment horizontal="center" vertical="center"/>
    </xf>
    <xf numFmtId="0" fontId="0" fillId="43" borderId="1" xfId="0" applyFill="1" applyBorder="1" applyAlignment="1">
      <alignment horizontal="center" vertical="center"/>
    </xf>
    <xf numFmtId="0" fontId="144" fillId="35" borderId="1" xfId="0" applyFont="1" applyFill="1" applyBorder="1" applyAlignment="1">
      <alignment horizontal="center" vertical="center"/>
    </xf>
    <xf numFmtId="0" fontId="104" fillId="13" borderId="97" xfId="99" applyFont="1" applyFill="1" applyBorder="1" applyAlignment="1">
      <alignment horizontal="left" vertical="top" wrapText="1"/>
    </xf>
    <xf numFmtId="0" fontId="104" fillId="13" borderId="98" xfId="99" applyFont="1" applyFill="1" applyBorder="1" applyAlignment="1">
      <alignment horizontal="left" vertical="top" wrapText="1"/>
    </xf>
    <xf numFmtId="0" fontId="104" fillId="13" borderId="99" xfId="99" applyFont="1" applyFill="1" applyBorder="1" applyAlignment="1">
      <alignment horizontal="left" vertical="top" wrapText="1"/>
    </xf>
    <xf numFmtId="0" fontId="93" fillId="13" borderId="8" xfId="99" applyFont="1" applyFill="1" applyBorder="1" applyAlignment="1">
      <alignment horizontal="left"/>
    </xf>
    <xf numFmtId="0" fontId="93" fillId="13" borderId="0" xfId="99" applyFont="1" applyFill="1" applyBorder="1" applyAlignment="1">
      <alignment horizontal="left"/>
    </xf>
    <xf numFmtId="0" fontId="93" fillId="13" borderId="9" xfId="99" applyFont="1" applyFill="1" applyBorder="1" applyAlignment="1">
      <alignment horizontal="left"/>
    </xf>
    <xf numFmtId="0" fontId="92" fillId="13" borderId="8" xfId="99" applyFont="1" applyFill="1" applyBorder="1" applyAlignment="1">
      <alignment horizontal="center" vertical="center"/>
    </xf>
    <xf numFmtId="0" fontId="92" fillId="13" borderId="0" xfId="99" applyFont="1" applyFill="1" applyBorder="1" applyAlignment="1">
      <alignment horizontal="center" vertical="center"/>
    </xf>
    <xf numFmtId="0" fontId="92" fillId="13" borderId="9" xfId="99" applyFont="1" applyFill="1" applyBorder="1" applyAlignment="1">
      <alignment horizontal="center" vertical="center"/>
    </xf>
    <xf numFmtId="0" fontId="94" fillId="13" borderId="2" xfId="99" applyFont="1" applyFill="1" applyBorder="1" applyAlignment="1">
      <alignment horizontal="center"/>
    </xf>
    <xf numFmtId="0" fontId="94" fillId="13" borderId="3" xfId="99" applyFont="1" applyFill="1" applyBorder="1" applyAlignment="1">
      <alignment horizontal="center"/>
    </xf>
    <xf numFmtId="0" fontId="94" fillId="13" borderId="4" xfId="99" applyFont="1" applyFill="1" applyBorder="1" applyAlignment="1">
      <alignment horizontal="center"/>
    </xf>
    <xf numFmtId="0" fontId="98" fillId="13" borderId="1" xfId="99" applyFont="1" applyFill="1" applyBorder="1" applyAlignment="1">
      <alignment horizontal="center"/>
    </xf>
    <xf numFmtId="0" fontId="106" fillId="13" borderId="8" xfId="99" applyFont="1" applyFill="1" applyBorder="1" applyAlignment="1">
      <alignment horizontal="center" vertical="center"/>
    </xf>
    <xf numFmtId="0" fontId="106" fillId="13" borderId="0" xfId="99" applyFont="1" applyFill="1" applyBorder="1" applyAlignment="1">
      <alignment horizontal="center" vertical="center"/>
    </xf>
    <xf numFmtId="0" fontId="104" fillId="13" borderId="97" xfId="99" applyFont="1" applyFill="1" applyBorder="1" applyAlignment="1">
      <alignment horizontal="left" vertical="center" wrapText="1"/>
    </xf>
    <xf numFmtId="0" fontId="104" fillId="13" borderId="98" xfId="99" applyFont="1" applyFill="1" applyBorder="1" applyAlignment="1">
      <alignment horizontal="left" vertical="center" wrapText="1"/>
    </xf>
    <xf numFmtId="0" fontId="104" fillId="13" borderId="99" xfId="99" applyFont="1" applyFill="1" applyBorder="1" applyAlignment="1">
      <alignment horizontal="left" vertical="center" wrapText="1"/>
    </xf>
    <xf numFmtId="0" fontId="107" fillId="13" borderId="3" xfId="0" applyFont="1" applyFill="1" applyBorder="1" applyAlignment="1">
      <alignment horizontal="center" vertical="center"/>
    </xf>
    <xf numFmtId="0" fontId="111" fillId="13" borderId="77" xfId="98" applyFont="1" applyFill="1" applyBorder="1" applyAlignment="1">
      <alignment horizontal="center" vertical="center"/>
    </xf>
    <xf numFmtId="0" fontId="111" fillId="13" borderId="78" xfId="98" applyFont="1" applyFill="1" applyBorder="1" applyAlignment="1">
      <alignment horizontal="center" vertical="center"/>
    </xf>
    <xf numFmtId="0" fontId="111" fillId="13" borderId="79" xfId="98" applyFont="1" applyFill="1" applyBorder="1" applyAlignment="1">
      <alignment horizontal="center" vertical="center"/>
    </xf>
    <xf numFmtId="0" fontId="112" fillId="13" borderId="83" xfId="98" applyFont="1" applyFill="1" applyBorder="1" applyAlignment="1">
      <alignment horizontal="right" vertical="center" textRotation="90"/>
    </xf>
    <xf numFmtId="0" fontId="112" fillId="13" borderId="86" xfId="98" applyFont="1" applyFill="1" applyBorder="1" applyAlignment="1">
      <alignment horizontal="right" vertical="center" textRotation="90"/>
    </xf>
    <xf numFmtId="0" fontId="112" fillId="13" borderId="87" xfId="98" applyFont="1" applyFill="1" applyBorder="1" applyAlignment="1">
      <alignment horizontal="right" vertical="center" textRotation="90"/>
    </xf>
    <xf numFmtId="0" fontId="69" fillId="13" borderId="1" xfId="0" applyFont="1" applyFill="1" applyBorder="1" applyAlignment="1">
      <alignment horizontal="center" vertical="center"/>
    </xf>
    <xf numFmtId="0" fontId="86" fillId="13" borderId="5" xfId="0" applyFont="1" applyFill="1" applyBorder="1" applyAlignment="1">
      <alignment horizontal="left" vertical="center"/>
    </xf>
    <xf numFmtId="0" fontId="86" fillId="13" borderId="6" xfId="0" applyFont="1" applyFill="1" applyBorder="1" applyAlignment="1">
      <alignment horizontal="left" vertical="center"/>
    </xf>
    <xf numFmtId="0" fontId="86" fillId="13" borderId="7" xfId="0" applyFont="1" applyFill="1" applyBorder="1" applyAlignment="1">
      <alignment horizontal="left" vertical="center"/>
    </xf>
    <xf numFmtId="0" fontId="73" fillId="3" borderId="13" xfId="0" applyFont="1" applyFill="1" applyBorder="1" applyAlignment="1">
      <alignment horizontal="center" vertical="center"/>
    </xf>
    <xf numFmtId="0" fontId="73" fillId="3" borderId="15" xfId="0" applyFont="1" applyFill="1" applyBorder="1" applyAlignment="1">
      <alignment horizontal="center" vertical="center"/>
    </xf>
    <xf numFmtId="0" fontId="86" fillId="13" borderId="8" xfId="0" applyFont="1" applyFill="1" applyBorder="1" applyAlignment="1">
      <alignment horizontal="left" vertical="center" wrapText="1"/>
    </xf>
    <xf numFmtId="0" fontId="86" fillId="13" borderId="0" xfId="0" applyFont="1" applyFill="1" applyBorder="1" applyAlignment="1">
      <alignment horizontal="left" vertical="center" wrapText="1"/>
    </xf>
    <xf numFmtId="0" fontId="86" fillId="13" borderId="9" xfId="0" applyFont="1" applyFill="1" applyBorder="1" applyAlignment="1">
      <alignment horizontal="left" vertical="center" wrapText="1"/>
    </xf>
    <xf numFmtId="0" fontId="86" fillId="13" borderId="10" xfId="0" applyFont="1" applyFill="1" applyBorder="1" applyAlignment="1">
      <alignment horizontal="left" vertical="center" wrapText="1"/>
    </xf>
    <xf numFmtId="0" fontId="86" fillId="13" borderId="11" xfId="0" applyFont="1" applyFill="1" applyBorder="1" applyAlignment="1">
      <alignment horizontal="left" vertical="center" wrapText="1"/>
    </xf>
    <xf numFmtId="0" fontId="86" fillId="13" borderId="12" xfId="0" applyFont="1" applyFill="1" applyBorder="1" applyAlignment="1">
      <alignment horizontal="left" vertical="center" wrapText="1"/>
    </xf>
    <xf numFmtId="0" fontId="0" fillId="0" borderId="1" xfId="0" applyBorder="1" applyAlignment="1">
      <alignment horizontal="left" vertical="top" wrapText="1"/>
    </xf>
    <xf numFmtId="0" fontId="118" fillId="13" borderId="1" xfId="0" applyFont="1" applyFill="1" applyBorder="1" applyAlignment="1">
      <alignment horizontal="right" wrapText="1"/>
    </xf>
    <xf numFmtId="0" fontId="117" fillId="13" borderId="1" xfId="0" applyFont="1" applyFill="1" applyBorder="1" applyAlignment="1" applyProtection="1">
      <alignment horizontal="center" vertical="center" wrapText="1"/>
    </xf>
    <xf numFmtId="0" fontId="124" fillId="13" borderId="1" xfId="0" applyFont="1" applyFill="1" applyBorder="1" applyAlignment="1" applyProtection="1">
      <alignment horizontal="center" vertical="center" wrapText="1"/>
    </xf>
    <xf numFmtId="0" fontId="126" fillId="13" borderId="1" xfId="0" applyFont="1" applyFill="1" applyBorder="1" applyAlignment="1">
      <alignment horizontal="center" vertical="center"/>
    </xf>
    <xf numFmtId="0" fontId="124" fillId="13" borderId="13" xfId="0" applyFont="1" applyFill="1" applyBorder="1" applyAlignment="1" applyProtection="1">
      <alignment horizontal="center" vertical="center" wrapText="1"/>
    </xf>
    <xf numFmtId="0" fontId="124" fillId="13" borderId="15" xfId="0" applyFont="1" applyFill="1" applyBorder="1" applyAlignment="1" applyProtection="1">
      <alignment horizontal="center" vertical="center" wrapText="1"/>
    </xf>
    <xf numFmtId="0" fontId="125" fillId="13" borderId="1" xfId="0" applyFont="1" applyFill="1" applyBorder="1" applyAlignment="1">
      <alignment horizontal="center" vertical="center"/>
    </xf>
    <xf numFmtId="0" fontId="141" fillId="38" borderId="55" xfId="0" applyFont="1" applyFill="1" applyBorder="1" applyAlignment="1">
      <alignment horizontal="center"/>
    </xf>
    <xf numFmtId="0" fontId="141" fillId="38" borderId="54" xfId="0" applyFont="1" applyFill="1" applyBorder="1" applyAlignment="1">
      <alignment horizontal="center"/>
    </xf>
    <xf numFmtId="0" fontId="141" fillId="17" borderId="53" xfId="0" applyFont="1" applyFill="1" applyBorder="1" applyAlignment="1">
      <alignment horizontal="center"/>
    </xf>
    <xf numFmtId="0" fontId="141" fillId="17" borderId="54" xfId="0" applyFont="1" applyFill="1" applyBorder="1" applyAlignment="1">
      <alignment horizontal="center"/>
    </xf>
    <xf numFmtId="0" fontId="85" fillId="39" borderId="28" xfId="0" applyFont="1" applyFill="1" applyBorder="1" applyAlignment="1">
      <alignment horizontal="left" vertical="top" wrapText="1"/>
    </xf>
    <xf numFmtId="0" fontId="85" fillId="39" borderId="29" xfId="0" applyFont="1" applyFill="1" applyBorder="1" applyAlignment="1">
      <alignment horizontal="left" vertical="top" wrapText="1"/>
    </xf>
    <xf numFmtId="0" fontId="0" fillId="0" borderId="0" xfId="0" applyAlignment="1">
      <alignment horizontal="left" vertical="top" wrapText="1"/>
    </xf>
    <xf numFmtId="0" fontId="0" fillId="0" borderId="0" xfId="0" applyAlignment="1">
      <alignment horizontal="center" vertical="center"/>
    </xf>
    <xf numFmtId="0" fontId="35" fillId="13" borderId="68" xfId="0" applyFont="1" applyFill="1" applyBorder="1" applyAlignment="1">
      <alignment horizontal="justify" vertical="center" wrapText="1"/>
    </xf>
    <xf numFmtId="0" fontId="35" fillId="13" borderId="68" xfId="0" applyFont="1" applyFill="1" applyBorder="1" applyAlignment="1">
      <alignment vertical="center" wrapText="1"/>
    </xf>
    <xf numFmtId="0" fontId="52" fillId="0" borderId="16" xfId="0" applyFont="1" applyBorder="1" applyAlignment="1">
      <alignment horizontal="center" vertical="center"/>
    </xf>
    <xf numFmtId="0" fontId="52" fillId="0" borderId="17" xfId="0" applyFont="1" applyBorder="1" applyAlignment="1">
      <alignment horizontal="center" vertical="center"/>
    </xf>
    <xf numFmtId="0" fontId="52" fillId="0" borderId="18" xfId="0" applyFont="1" applyBorder="1" applyAlignment="1">
      <alignment horizontal="center" vertical="center"/>
    </xf>
    <xf numFmtId="0" fontId="31" fillId="13" borderId="43" xfId="0" applyFont="1" applyFill="1" applyBorder="1" applyAlignment="1">
      <alignment horizontal="left" vertical="top" wrapText="1"/>
    </xf>
    <xf numFmtId="0" fontId="30" fillId="13" borderId="43" xfId="0" applyFont="1" applyFill="1" applyBorder="1" applyAlignment="1">
      <alignment horizontal="left" vertical="top" wrapText="1"/>
    </xf>
    <xf numFmtId="0" fontId="30" fillId="13" borderId="67" xfId="0" applyFont="1" applyFill="1" applyBorder="1" applyAlignment="1">
      <alignment horizontal="left" vertical="top" wrapText="1"/>
    </xf>
    <xf numFmtId="0" fontId="33" fillId="21" borderId="4" xfId="0" applyFont="1" applyFill="1" applyBorder="1" applyAlignment="1">
      <alignment horizontal="center" vertical="center" wrapText="1"/>
    </xf>
    <xf numFmtId="0" fontId="29" fillId="21" borderId="1" xfId="0" applyFont="1" applyFill="1" applyBorder="1" applyAlignment="1">
      <alignment horizontal="center" vertical="center" wrapText="1"/>
    </xf>
    <xf numFmtId="0" fontId="29" fillId="21" borderId="42" xfId="0" applyFont="1" applyFill="1" applyBorder="1" applyAlignment="1">
      <alignment horizontal="center" vertical="center" wrapText="1"/>
    </xf>
    <xf numFmtId="0" fontId="35" fillId="13" borderId="68" xfId="0" applyFont="1" applyFill="1" applyBorder="1" applyAlignment="1">
      <alignment horizontal="justify" vertical="top" wrapText="1"/>
    </xf>
    <xf numFmtId="0" fontId="29" fillId="13" borderId="13" xfId="0" applyFont="1" applyFill="1" applyBorder="1" applyAlignment="1">
      <alignment horizontal="center" vertical="center" wrapText="1"/>
    </xf>
    <xf numFmtId="0" fontId="29" fillId="13" borderId="14" xfId="0" applyFont="1" applyFill="1" applyBorder="1" applyAlignment="1">
      <alignment horizontal="center" vertical="center" wrapText="1"/>
    </xf>
    <xf numFmtId="0" fontId="29" fillId="13" borderId="15" xfId="0" applyFont="1" applyFill="1" applyBorder="1" applyAlignment="1">
      <alignment horizontal="center" vertical="center" wrapText="1"/>
    </xf>
    <xf numFmtId="0" fontId="27" fillId="21" borderId="16" xfId="0" applyFont="1" applyFill="1" applyBorder="1" applyAlignment="1">
      <alignment horizontal="center" vertical="center"/>
    </xf>
    <xf numFmtId="0" fontId="27" fillId="21" borderId="17" xfId="0" applyFont="1" applyFill="1" applyBorder="1" applyAlignment="1">
      <alignment horizontal="center" vertical="center"/>
    </xf>
    <xf numFmtId="0" fontId="27" fillId="21" borderId="18" xfId="0" applyFont="1" applyFill="1" applyBorder="1" applyAlignment="1">
      <alignment horizontal="center" vertical="center"/>
    </xf>
    <xf numFmtId="0" fontId="12" fillId="0" borderId="16" xfId="0" applyFont="1" applyBorder="1" applyAlignment="1">
      <alignment horizontal="center" vertical="center"/>
    </xf>
    <xf numFmtId="0" fontId="12" fillId="0" borderId="17" xfId="0" applyFont="1" applyBorder="1" applyAlignment="1">
      <alignment horizontal="center" vertical="center"/>
    </xf>
    <xf numFmtId="0" fontId="12" fillId="0" borderId="18" xfId="0" applyFont="1" applyBorder="1" applyAlignment="1">
      <alignment horizontal="center" vertical="center"/>
    </xf>
    <xf numFmtId="0" fontId="58" fillId="20" borderId="16" xfId="0" applyFont="1" applyFill="1" applyBorder="1" applyAlignment="1">
      <alignment horizontal="center" vertical="center" wrapText="1"/>
    </xf>
    <xf numFmtId="0" fontId="59" fillId="20" borderId="17" xfId="0" applyFont="1" applyFill="1" applyBorder="1" applyAlignment="1">
      <alignment horizontal="center" vertical="center" wrapText="1"/>
    </xf>
    <xf numFmtId="0" fontId="59" fillId="20" borderId="18" xfId="0" applyFont="1" applyFill="1" applyBorder="1" applyAlignment="1">
      <alignment horizontal="center" vertical="center" wrapText="1"/>
    </xf>
    <xf numFmtId="0" fontId="47" fillId="13" borderId="68" xfId="0" applyFont="1" applyFill="1" applyBorder="1" applyAlignment="1">
      <alignment horizontal="justify" vertical="center" wrapText="1"/>
    </xf>
    <xf numFmtId="0" fontId="49" fillId="13" borderId="41" xfId="0" applyFont="1" applyFill="1" applyBorder="1" applyAlignment="1">
      <alignment horizontal="center" vertical="center" wrapText="1"/>
    </xf>
    <xf numFmtId="0" fontId="37" fillId="13" borderId="1" xfId="0" applyFont="1" applyFill="1" applyBorder="1" applyAlignment="1">
      <alignment horizontal="center" vertical="center" wrapText="1"/>
    </xf>
    <xf numFmtId="0" fontId="37" fillId="13" borderId="42" xfId="0" applyFont="1" applyFill="1" applyBorder="1" applyAlignment="1">
      <alignment horizontal="center" vertical="center" wrapText="1"/>
    </xf>
    <xf numFmtId="0" fontId="16" fillId="13" borderId="68" xfId="0" applyFont="1" applyFill="1" applyBorder="1" applyAlignment="1">
      <alignment vertical="center" wrapText="1"/>
    </xf>
    <xf numFmtId="0" fontId="37" fillId="21" borderId="1" xfId="0" applyFont="1" applyFill="1" applyBorder="1" applyAlignment="1">
      <alignment horizontal="center" vertical="center" wrapText="1"/>
    </xf>
    <xf numFmtId="0" fontId="37" fillId="21" borderId="42" xfId="0" applyFont="1" applyFill="1" applyBorder="1" applyAlignment="1">
      <alignment horizontal="center" vertical="center" wrapText="1"/>
    </xf>
    <xf numFmtId="0" fontId="29" fillId="13" borderId="33" xfId="0" applyFont="1" applyFill="1" applyBorder="1" applyAlignment="1">
      <alignment horizontal="center" vertical="center" wrapText="1"/>
    </xf>
    <xf numFmtId="0" fontId="29" fillId="13" borderId="35" xfId="0" applyFont="1" applyFill="1" applyBorder="1" applyAlignment="1">
      <alignment horizontal="center" vertical="center" wrapText="1"/>
    </xf>
    <xf numFmtId="0" fontId="29" fillId="13" borderId="40" xfId="0" applyFont="1" applyFill="1" applyBorder="1" applyAlignment="1">
      <alignment horizontal="center" vertical="center" wrapText="1"/>
    </xf>
    <xf numFmtId="0" fontId="128" fillId="40" borderId="0" xfId="99" applyFont="1" applyFill="1" applyBorder="1" applyAlignment="1">
      <alignment horizontal="center" vertical="center" wrapText="1"/>
    </xf>
    <xf numFmtId="0" fontId="128" fillId="40" borderId="0" xfId="99" applyFont="1" applyFill="1" applyBorder="1" applyAlignment="1">
      <alignment horizontal="center" vertical="center"/>
    </xf>
    <xf numFmtId="0" fontId="133" fillId="15" borderId="22" xfId="0" applyFont="1" applyFill="1" applyBorder="1" applyAlignment="1">
      <alignment horizontal="center" vertical="center" wrapText="1"/>
    </xf>
    <xf numFmtId="0" fontId="133" fillId="15" borderId="56" xfId="0" applyFont="1" applyFill="1" applyBorder="1" applyAlignment="1">
      <alignment horizontal="center" vertical="center" wrapText="1"/>
    </xf>
    <xf numFmtId="0" fontId="133" fillId="15" borderId="55" xfId="0" applyFont="1" applyFill="1" applyBorder="1" applyAlignment="1">
      <alignment horizontal="center" vertical="center" wrapText="1"/>
    </xf>
    <xf numFmtId="0" fontId="130" fillId="33" borderId="57" xfId="99" applyFont="1" applyFill="1" applyBorder="1" applyAlignment="1">
      <alignment horizontal="center" vertical="center"/>
    </xf>
    <xf numFmtId="0" fontId="130" fillId="33" borderId="56" xfId="99" applyFont="1" applyFill="1" applyBorder="1" applyAlignment="1">
      <alignment horizontal="center" vertical="center"/>
    </xf>
    <xf numFmtId="0" fontId="130" fillId="33" borderId="55" xfId="99" applyFont="1" applyFill="1" applyBorder="1" applyAlignment="1">
      <alignment horizontal="center" vertical="center"/>
    </xf>
    <xf numFmtId="0" fontId="131" fillId="33" borderId="57" xfId="99" applyFont="1" applyFill="1" applyBorder="1" applyAlignment="1">
      <alignment horizontal="center" vertical="center"/>
    </xf>
    <xf numFmtId="0" fontId="131" fillId="33" borderId="56" xfId="99" applyFont="1" applyFill="1" applyBorder="1" applyAlignment="1">
      <alignment horizontal="center" vertical="center"/>
    </xf>
    <xf numFmtId="0" fontId="131" fillId="33" borderId="55" xfId="99" applyFont="1" applyFill="1" applyBorder="1" applyAlignment="1">
      <alignment horizontal="center" vertical="center"/>
    </xf>
    <xf numFmtId="0" fontId="132" fillId="33" borderId="57" xfId="99" applyFont="1" applyFill="1" applyBorder="1" applyAlignment="1">
      <alignment horizontal="left" vertical="center"/>
    </xf>
    <xf numFmtId="0" fontId="132" fillId="33" borderId="56" xfId="99" applyFont="1" applyFill="1" applyBorder="1" applyAlignment="1">
      <alignment horizontal="left" vertical="center"/>
    </xf>
    <xf numFmtId="0" fontId="132" fillId="33" borderId="73" xfId="99" applyFont="1" applyFill="1" applyBorder="1" applyAlignment="1">
      <alignment horizontal="left" vertical="center"/>
    </xf>
    <xf numFmtId="0" fontId="129" fillId="41" borderId="65" xfId="99" applyFont="1" applyFill="1" applyBorder="1" applyAlignment="1">
      <alignment horizontal="left" vertical="top" wrapText="1"/>
    </xf>
    <xf numFmtId="0" fontId="129" fillId="41" borderId="6" xfId="99" applyFont="1" applyFill="1" applyBorder="1" applyAlignment="1">
      <alignment horizontal="left" vertical="top" wrapText="1"/>
    </xf>
    <xf numFmtId="0" fontId="129" fillId="41" borderId="66" xfId="99" applyFont="1" applyFill="1" applyBorder="1" applyAlignment="1">
      <alignment horizontal="left" vertical="top" wrapText="1"/>
    </xf>
    <xf numFmtId="0" fontId="129" fillId="41" borderId="46" xfId="99" applyFont="1" applyFill="1" applyBorder="1" applyAlignment="1">
      <alignment horizontal="left" vertical="top" wrapText="1"/>
    </xf>
    <xf numFmtId="0" fontId="129" fillId="41" borderId="47" xfId="99" applyFont="1" applyFill="1" applyBorder="1" applyAlignment="1">
      <alignment horizontal="left" vertical="top" wrapText="1"/>
    </xf>
    <xf numFmtId="0" fontId="129" fillId="41" borderId="44" xfId="99" applyFont="1" applyFill="1" applyBorder="1" applyAlignment="1">
      <alignment horizontal="left" vertical="top" wrapText="1"/>
    </xf>
    <xf numFmtId="0" fontId="128" fillId="40" borderId="0" xfId="99" applyFont="1" applyFill="1" applyBorder="1" applyAlignment="1">
      <alignment horizontal="center" vertical="center" textRotation="255" wrapText="1"/>
    </xf>
    <xf numFmtId="0" fontId="128" fillId="40" borderId="0" xfId="99" applyFont="1" applyFill="1" applyBorder="1" applyAlignment="1">
      <alignment horizontal="center" vertical="center" textRotation="255"/>
    </xf>
    <xf numFmtId="0" fontId="62" fillId="3" borderId="13" xfId="0" applyFont="1" applyFill="1" applyBorder="1" applyAlignment="1">
      <alignment horizontal="center" vertical="center"/>
    </xf>
    <xf numFmtId="0" fontId="62" fillId="3" borderId="15" xfId="0" applyFont="1" applyFill="1" applyBorder="1" applyAlignment="1">
      <alignment horizontal="center" vertical="center"/>
    </xf>
    <xf numFmtId="0" fontId="67" fillId="0" borderId="0" xfId="0" applyFont="1" applyAlignment="1">
      <alignment horizontal="left" vertical="center"/>
    </xf>
    <xf numFmtId="0" fontId="65" fillId="0" borderId="1" xfId="0" applyFont="1" applyBorder="1" applyAlignment="1">
      <alignment horizontal="center" vertical="center"/>
    </xf>
    <xf numFmtId="0" fontId="138" fillId="0" borderId="2" xfId="0" applyFont="1" applyFill="1" applyBorder="1" applyAlignment="1">
      <alignment horizontal="center" vertical="center" wrapText="1"/>
    </xf>
    <xf numFmtId="0" fontId="138" fillId="0" borderId="3" xfId="0" applyFont="1" applyFill="1" applyBorder="1" applyAlignment="1">
      <alignment horizontal="center" vertical="center" wrapText="1"/>
    </xf>
    <xf numFmtId="0" fontId="138" fillId="0" borderId="4" xfId="0" applyFont="1" applyFill="1" applyBorder="1" applyAlignment="1">
      <alignment horizontal="center" vertical="center" wrapText="1"/>
    </xf>
    <xf numFmtId="0" fontId="138" fillId="41" borderId="1" xfId="0" applyFont="1" applyFill="1" applyBorder="1" applyAlignment="1">
      <alignment horizontal="center" vertical="center"/>
    </xf>
    <xf numFmtId="0" fontId="85" fillId="0" borderId="1" xfId="0" applyFont="1" applyBorder="1" applyAlignment="1">
      <alignment horizontal="left" vertical="top"/>
    </xf>
    <xf numFmtId="0" fontId="85" fillId="0" borderId="1" xfId="0" applyFont="1" applyBorder="1" applyAlignment="1">
      <alignment horizontal="left" vertical="top" wrapText="1"/>
    </xf>
    <xf numFmtId="0" fontId="85" fillId="0" borderId="1" xfId="0" applyFont="1" applyBorder="1" applyAlignment="1">
      <alignment horizontal="center"/>
    </xf>
    <xf numFmtId="0" fontId="138" fillId="41" borderId="1" xfId="0" applyFont="1" applyFill="1" applyBorder="1" applyAlignment="1">
      <alignment horizontal="center" vertical="center" wrapText="1"/>
    </xf>
    <xf numFmtId="0" fontId="142" fillId="42" borderId="2" xfId="0" applyFont="1" applyFill="1" applyBorder="1" applyAlignment="1">
      <alignment horizontal="center" vertical="center"/>
    </xf>
    <xf numFmtId="0" fontId="142" fillId="42" borderId="3" xfId="0" applyFont="1" applyFill="1" applyBorder="1" applyAlignment="1">
      <alignment horizontal="center" vertical="center"/>
    </xf>
    <xf numFmtId="0" fontId="142" fillId="42" borderId="4" xfId="0" applyFont="1" applyFill="1" applyBorder="1" applyAlignment="1">
      <alignment horizontal="center" vertical="center"/>
    </xf>
    <xf numFmtId="0" fontId="138" fillId="41" borderId="2" xfId="0" applyFont="1" applyFill="1" applyBorder="1" applyAlignment="1">
      <alignment horizontal="left"/>
    </xf>
    <xf numFmtId="0" fontId="138" fillId="41" borderId="3" xfId="0" applyFont="1" applyFill="1" applyBorder="1" applyAlignment="1">
      <alignment horizontal="left"/>
    </xf>
    <xf numFmtId="0" fontId="138" fillId="41" borderId="4" xfId="0" applyFont="1" applyFill="1" applyBorder="1" applyAlignment="1">
      <alignment horizontal="left"/>
    </xf>
    <xf numFmtId="0" fontId="85" fillId="41" borderId="1" xfId="0" applyFont="1" applyFill="1" applyBorder="1" applyAlignment="1">
      <alignment horizontal="left" vertical="top" wrapText="1"/>
    </xf>
    <xf numFmtId="0" fontId="85" fillId="0" borderId="1" xfId="0" applyFont="1" applyFill="1" applyBorder="1" applyAlignment="1">
      <alignment horizontal="center"/>
    </xf>
    <xf numFmtId="0" fontId="85" fillId="0" borderId="2" xfId="0" applyFont="1" applyFill="1" applyBorder="1" applyAlignment="1">
      <alignment horizontal="center"/>
    </xf>
    <xf numFmtId="0" fontId="85" fillId="0" borderId="3" xfId="0" applyFont="1" applyFill="1" applyBorder="1" applyAlignment="1">
      <alignment horizontal="center"/>
    </xf>
    <xf numFmtId="0" fontId="85" fillId="0" borderId="4" xfId="0" applyFont="1" applyFill="1" applyBorder="1" applyAlignment="1">
      <alignment horizontal="center"/>
    </xf>
    <xf numFmtId="0" fontId="85" fillId="0" borderId="2" xfId="0" applyFont="1" applyBorder="1" applyAlignment="1">
      <alignment horizontal="left" vertical="top" wrapText="1"/>
    </xf>
    <xf numFmtId="0" fontId="85" fillId="0" borderId="3" xfId="0" applyFont="1" applyBorder="1" applyAlignment="1">
      <alignment horizontal="left" vertical="top" wrapText="1"/>
    </xf>
    <xf numFmtId="0" fontId="85" fillId="0" borderId="4" xfId="0" applyFont="1" applyBorder="1" applyAlignment="1">
      <alignment horizontal="left" vertical="top" wrapText="1"/>
    </xf>
    <xf numFmtId="0" fontId="138" fillId="0" borderId="8" xfId="0" applyFont="1" applyFill="1" applyBorder="1" applyAlignment="1">
      <alignment horizontal="center" vertical="center" wrapText="1"/>
    </xf>
    <xf numFmtId="0" fontId="138" fillId="0" borderId="0" xfId="0" applyFont="1" applyFill="1" applyBorder="1" applyAlignment="1">
      <alignment horizontal="center" vertical="center" wrapText="1"/>
    </xf>
    <xf numFmtId="0" fontId="138" fillId="0" borderId="9" xfId="0" applyFont="1" applyFill="1" applyBorder="1" applyAlignment="1">
      <alignment horizontal="center" vertical="center" wrapText="1"/>
    </xf>
    <xf numFmtId="0" fontId="6" fillId="0" borderId="21" xfId="0" applyFont="1" applyBorder="1" applyAlignment="1">
      <alignment horizontal="left" vertical="center" wrapText="1"/>
    </xf>
    <xf numFmtId="0" fontId="17" fillId="0" borderId="0" xfId="0" applyFont="1" applyAlignment="1">
      <alignment horizontal="left"/>
    </xf>
    <xf numFmtId="0" fontId="7" fillId="13" borderId="56" xfId="0" applyFont="1" applyFill="1" applyBorder="1" applyAlignment="1">
      <alignment horizontal="right"/>
    </xf>
    <xf numFmtId="0" fontId="7" fillId="13" borderId="55" xfId="0" applyFont="1" applyFill="1" applyBorder="1" applyAlignment="1">
      <alignment horizontal="right"/>
    </xf>
    <xf numFmtId="0" fontId="6" fillId="9" borderId="48" xfId="0" applyFont="1" applyFill="1" applyBorder="1" applyAlignment="1">
      <alignment horizontal="center" vertical="center" textRotation="90"/>
    </xf>
    <xf numFmtId="0" fontId="6" fillId="9" borderId="49" xfId="0" applyFont="1" applyFill="1" applyBorder="1" applyAlignment="1">
      <alignment horizontal="center" vertical="center" textRotation="90"/>
    </xf>
    <xf numFmtId="0" fontId="6" fillId="9" borderId="50" xfId="0" applyFont="1" applyFill="1" applyBorder="1" applyAlignment="1">
      <alignment horizontal="center" vertical="center" textRotation="90"/>
    </xf>
    <xf numFmtId="0" fontId="6" fillId="9" borderId="16" xfId="0" applyFont="1" applyFill="1" applyBorder="1" applyAlignment="1">
      <alignment horizontal="center"/>
    </xf>
    <xf numFmtId="0" fontId="6" fillId="9" borderId="17" xfId="0" applyFont="1" applyFill="1" applyBorder="1" applyAlignment="1">
      <alignment horizontal="center"/>
    </xf>
    <xf numFmtId="0" fontId="6" fillId="9" borderId="31" xfId="0" applyFont="1" applyFill="1" applyBorder="1" applyAlignment="1">
      <alignment horizontal="center"/>
    </xf>
    <xf numFmtId="0" fontId="6" fillId="9" borderId="18" xfId="0" applyFont="1" applyFill="1" applyBorder="1" applyAlignment="1">
      <alignment horizontal="center"/>
    </xf>
    <xf numFmtId="0" fontId="16" fillId="0" borderId="19" xfId="0" applyFont="1" applyBorder="1" applyAlignment="1">
      <alignment horizontal="left" vertical="center" wrapText="1"/>
    </xf>
    <xf numFmtId="0" fontId="18" fillId="0" borderId="21" xfId="0" applyFont="1" applyBorder="1" applyAlignment="1">
      <alignment horizontal="left" vertical="center" wrapText="1"/>
    </xf>
    <xf numFmtId="0" fontId="18" fillId="0" borderId="45" xfId="0" applyFont="1" applyBorder="1" applyAlignment="1">
      <alignment horizontal="left" vertical="center" wrapText="1"/>
    </xf>
    <xf numFmtId="0" fontId="18" fillId="0" borderId="0" xfId="0" applyFont="1" applyBorder="1" applyAlignment="1">
      <alignment horizontal="left" vertical="center" wrapText="1"/>
    </xf>
    <xf numFmtId="0" fontId="18" fillId="0" borderId="46" xfId="0" applyFont="1" applyBorder="1" applyAlignment="1">
      <alignment horizontal="left" vertical="center" wrapText="1"/>
    </xf>
    <xf numFmtId="0" fontId="18" fillId="0" borderId="47" xfId="0" applyFont="1" applyBorder="1" applyAlignment="1">
      <alignment horizontal="left" vertical="center" wrapText="1"/>
    </xf>
    <xf numFmtId="0" fontId="9" fillId="0" borderId="15" xfId="0" applyFont="1" applyBorder="1" applyAlignment="1">
      <alignment horizontal="center" shrinkToFit="1"/>
    </xf>
    <xf numFmtId="0" fontId="20" fillId="0" borderId="1" xfId="0" applyFont="1" applyBorder="1" applyAlignment="1">
      <alignment horizontal="center" shrinkToFit="1"/>
    </xf>
    <xf numFmtId="0" fontId="10" fillId="0" borderId="37" xfId="0" applyFont="1" applyBorder="1" applyAlignment="1">
      <alignment horizontal="center" shrinkToFit="1"/>
    </xf>
    <xf numFmtId="0" fontId="69" fillId="13" borderId="34" xfId="0" applyFont="1" applyFill="1" applyBorder="1" applyAlignment="1">
      <alignment horizontal="center" vertical="center" textRotation="90"/>
    </xf>
    <xf numFmtId="0" fontId="8" fillId="13" borderId="57" xfId="0" applyFont="1" applyFill="1" applyBorder="1" applyAlignment="1">
      <alignment horizontal="left" vertical="center" wrapText="1"/>
    </xf>
    <xf numFmtId="0" fontId="8" fillId="13" borderId="56" xfId="0" applyFont="1" applyFill="1" applyBorder="1" applyAlignment="1">
      <alignment horizontal="left" vertical="center" wrapText="1"/>
    </xf>
    <xf numFmtId="0" fontId="6" fillId="13" borderId="62" xfId="0" applyFont="1" applyFill="1" applyBorder="1" applyAlignment="1">
      <alignment horizontal="center" vertical="center" wrapText="1"/>
    </xf>
    <xf numFmtId="0" fontId="6" fillId="13" borderId="8" xfId="0" applyFont="1" applyFill="1" applyBorder="1" applyAlignment="1">
      <alignment horizontal="center" vertical="center" wrapText="1"/>
    </xf>
    <xf numFmtId="0" fontId="6" fillId="13" borderId="103" xfId="0" applyFont="1" applyFill="1" applyBorder="1" applyAlignment="1">
      <alignment horizontal="center" vertical="center" wrapText="1"/>
    </xf>
    <xf numFmtId="0" fontId="8" fillId="13" borderId="2" xfId="0" applyFont="1" applyFill="1" applyBorder="1" applyAlignment="1">
      <alignment horizontal="left" vertical="center" wrapText="1"/>
    </xf>
    <xf numFmtId="0" fontId="8" fillId="13" borderId="3" xfId="0" applyFont="1" applyFill="1" applyBorder="1" applyAlignment="1">
      <alignment horizontal="left" vertical="center" wrapText="1"/>
    </xf>
    <xf numFmtId="0" fontId="8" fillId="13" borderId="4" xfId="0" applyFont="1" applyFill="1" applyBorder="1" applyAlignment="1">
      <alignment horizontal="left" vertical="center" wrapText="1"/>
    </xf>
    <xf numFmtId="0" fontId="8" fillId="13" borderId="25" xfId="0" applyFont="1" applyFill="1" applyBorder="1" applyAlignment="1">
      <alignment horizontal="left" vertical="top" wrapText="1"/>
    </xf>
    <xf numFmtId="0" fontId="8" fillId="13" borderId="26" xfId="0" applyFont="1" applyFill="1" applyBorder="1" applyAlignment="1">
      <alignment horizontal="left" vertical="top" wrapText="1"/>
    </xf>
    <xf numFmtId="0" fontId="8" fillId="13" borderId="13" xfId="0" applyFont="1" applyFill="1" applyBorder="1" applyAlignment="1">
      <alignment horizontal="center" vertical="center" wrapText="1"/>
    </xf>
    <xf numFmtId="0" fontId="8" fillId="13" borderId="14" xfId="0" applyFont="1" applyFill="1" applyBorder="1" applyAlignment="1">
      <alignment horizontal="center" vertical="center" wrapText="1"/>
    </xf>
    <xf numFmtId="0" fontId="8" fillId="13" borderId="15" xfId="0" applyFont="1" applyFill="1" applyBorder="1" applyAlignment="1">
      <alignment horizontal="center" vertical="center" wrapText="1"/>
    </xf>
    <xf numFmtId="0" fontId="8" fillId="13" borderId="33" xfId="0" applyFont="1" applyFill="1" applyBorder="1" applyAlignment="1">
      <alignment horizontal="center" vertical="center" wrapText="1"/>
    </xf>
    <xf numFmtId="0" fontId="8" fillId="13" borderId="35" xfId="0" applyFont="1" applyFill="1" applyBorder="1" applyAlignment="1">
      <alignment horizontal="center" vertical="center" wrapText="1"/>
    </xf>
    <xf numFmtId="0" fontId="8" fillId="13" borderId="40" xfId="0" applyFont="1" applyFill="1" applyBorder="1" applyAlignment="1">
      <alignment horizontal="center" vertical="center" wrapText="1"/>
    </xf>
    <xf numFmtId="0" fontId="69" fillId="13" borderId="36" xfId="0" applyFont="1" applyFill="1" applyBorder="1" applyAlignment="1">
      <alignment horizontal="center" vertical="center" textRotation="90"/>
    </xf>
    <xf numFmtId="0" fontId="8" fillId="13" borderId="2" xfId="0" applyFont="1" applyFill="1" applyBorder="1" applyAlignment="1">
      <alignment horizontal="left" vertical="center"/>
    </xf>
    <xf numFmtId="0" fontId="8" fillId="13" borderId="4" xfId="0" applyFont="1" applyFill="1" applyBorder="1" applyAlignment="1">
      <alignment horizontal="left" vertical="center"/>
    </xf>
    <xf numFmtId="0" fontId="8" fillId="13" borderId="25" xfId="0" applyFont="1" applyFill="1" applyBorder="1" applyAlignment="1">
      <alignment horizontal="left" vertical="top"/>
    </xf>
    <xf numFmtId="0" fontId="8" fillId="13" borderId="58" xfId="0" applyFont="1" applyFill="1" applyBorder="1" applyAlignment="1">
      <alignment horizontal="left" vertical="top"/>
    </xf>
    <xf numFmtId="0" fontId="6" fillId="13" borderId="109" xfId="0" applyFont="1" applyFill="1" applyBorder="1" applyAlignment="1">
      <alignment horizontal="center" vertical="center"/>
    </xf>
    <xf numFmtId="0" fontId="6" fillId="13" borderId="110" xfId="0" applyFont="1" applyFill="1" applyBorder="1" applyAlignment="1">
      <alignment horizontal="center" vertical="center"/>
    </xf>
    <xf numFmtId="0" fontId="6" fillId="13" borderId="111" xfId="0" applyFont="1" applyFill="1" applyBorder="1" applyAlignment="1">
      <alignment horizontal="center" vertical="center"/>
    </xf>
    <xf numFmtId="0" fontId="88" fillId="42" borderId="16" xfId="0" applyFont="1" applyFill="1" applyBorder="1" applyAlignment="1">
      <alignment horizontal="center"/>
    </xf>
    <xf numFmtId="0" fontId="88" fillId="42" borderId="17" xfId="0" applyFont="1" applyFill="1" applyBorder="1" applyAlignment="1">
      <alignment horizontal="center"/>
    </xf>
    <xf numFmtId="0" fontId="88" fillId="42" borderId="18" xfId="0" applyFont="1" applyFill="1" applyBorder="1" applyAlignment="1">
      <alignment horizontal="center"/>
    </xf>
    <xf numFmtId="0" fontId="88" fillId="42" borderId="16" xfId="0" applyFont="1" applyFill="1" applyBorder="1" applyAlignment="1">
      <alignment horizontal="left"/>
    </xf>
    <xf numFmtId="0" fontId="88" fillId="42" borderId="17" xfId="0" applyFont="1" applyFill="1" applyBorder="1" applyAlignment="1">
      <alignment horizontal="left"/>
    </xf>
    <xf numFmtId="0" fontId="88" fillId="42" borderId="18" xfId="0" applyFont="1" applyFill="1" applyBorder="1" applyAlignment="1">
      <alignment horizontal="left"/>
    </xf>
    <xf numFmtId="0" fontId="88" fillId="42" borderId="48" xfId="0" applyFont="1" applyFill="1" applyBorder="1" applyAlignment="1">
      <alignment horizontal="center" vertical="center" textRotation="90"/>
    </xf>
    <xf numFmtId="0" fontId="88" fillId="42" borderId="49" xfId="0" applyFont="1" applyFill="1" applyBorder="1" applyAlignment="1">
      <alignment horizontal="center" vertical="center" textRotation="90"/>
    </xf>
    <xf numFmtId="0" fontId="88" fillId="42" borderId="45" xfId="0" applyFont="1" applyFill="1" applyBorder="1" applyAlignment="1">
      <alignment horizontal="center" vertical="center" textRotation="90"/>
    </xf>
    <xf numFmtId="0" fontId="6" fillId="33" borderId="2" xfId="0" applyFont="1" applyFill="1" applyBorder="1" applyAlignment="1">
      <alignment horizontal="left" vertical="center"/>
    </xf>
    <xf numFmtId="0" fontId="6" fillId="33" borderId="3" xfId="0" applyFont="1" applyFill="1" applyBorder="1" applyAlignment="1">
      <alignment horizontal="left" vertical="center"/>
    </xf>
    <xf numFmtId="0" fontId="6" fillId="33" borderId="4" xfId="0" applyFont="1" applyFill="1" applyBorder="1" applyAlignment="1">
      <alignment horizontal="left" vertical="center"/>
    </xf>
    <xf numFmtId="0" fontId="6" fillId="33" borderId="25" xfId="0" applyFont="1" applyFill="1" applyBorder="1" applyAlignment="1">
      <alignment horizontal="left" vertical="center"/>
    </xf>
    <xf numFmtId="0" fontId="6" fillId="33" borderId="58" xfId="0" applyFont="1" applyFill="1" applyBorder="1" applyAlignment="1">
      <alignment horizontal="left" vertical="center"/>
    </xf>
    <xf numFmtId="0" fontId="6" fillId="33" borderId="26" xfId="0" applyFont="1" applyFill="1" applyBorder="1" applyAlignment="1">
      <alignment horizontal="left" vertical="center"/>
    </xf>
    <xf numFmtId="0" fontId="6" fillId="13" borderId="51" xfId="0" applyFont="1" applyFill="1" applyBorder="1" applyAlignment="1">
      <alignment horizontal="right"/>
    </xf>
    <xf numFmtId="0" fontId="6" fillId="13" borderId="60" xfId="0" applyFont="1" applyFill="1" applyBorder="1" applyAlignment="1">
      <alignment horizontal="right"/>
    </xf>
    <xf numFmtId="0" fontId="86" fillId="13" borderId="104" xfId="0" applyFont="1" applyFill="1" applyBorder="1" applyAlignment="1">
      <alignment horizontal="center" vertical="center" wrapText="1"/>
    </xf>
    <xf numFmtId="0" fontId="86" fillId="13" borderId="59" xfId="0" applyFont="1" applyFill="1" applyBorder="1" applyAlignment="1">
      <alignment horizontal="center" vertical="center" wrapText="1"/>
    </xf>
    <xf numFmtId="0" fontId="86" fillId="13" borderId="105" xfId="0" applyFont="1" applyFill="1" applyBorder="1" applyAlignment="1">
      <alignment horizontal="center" vertical="center" wrapText="1"/>
    </xf>
    <xf numFmtId="0" fontId="86" fillId="13" borderId="61" xfId="0" applyFont="1" applyFill="1" applyBorder="1" applyAlignment="1">
      <alignment horizontal="center" vertical="center" wrapText="1"/>
    </xf>
    <xf numFmtId="0" fontId="6" fillId="13" borderId="45" xfId="0" applyFont="1" applyFill="1" applyBorder="1" applyAlignment="1">
      <alignment horizontal="right"/>
    </xf>
    <xf numFmtId="0" fontId="6" fillId="13" borderId="9" xfId="0" applyFont="1" applyFill="1" applyBorder="1" applyAlignment="1">
      <alignment horizontal="right"/>
    </xf>
    <xf numFmtId="0" fontId="87" fillId="13" borderId="102" xfId="0" applyFont="1" applyFill="1" applyBorder="1" applyAlignment="1">
      <alignment horizontal="center"/>
    </xf>
    <xf numFmtId="0" fontId="7" fillId="13" borderId="17" xfId="0" applyFont="1" applyFill="1" applyBorder="1" applyAlignment="1">
      <alignment horizontal="center"/>
    </xf>
    <xf numFmtId="0" fontId="7" fillId="13" borderId="18" xfId="0" applyFont="1" applyFill="1" applyBorder="1" applyAlignment="1">
      <alignment horizontal="center"/>
    </xf>
    <xf numFmtId="0" fontId="6" fillId="13" borderId="46" xfId="0" applyFont="1" applyFill="1" applyBorder="1" applyAlignment="1">
      <alignment horizontal="right" vertical="center"/>
    </xf>
    <xf numFmtId="0" fontId="6" fillId="13" borderId="61" xfId="0" applyFont="1" applyFill="1" applyBorder="1" applyAlignment="1">
      <alignment horizontal="right" vertical="center"/>
    </xf>
    <xf numFmtId="0" fontId="7" fillId="13" borderId="16" xfId="0" applyFont="1" applyFill="1" applyBorder="1" applyAlignment="1">
      <alignment horizontal="center" vertical="center"/>
    </xf>
    <xf numFmtId="0" fontId="7" fillId="13" borderId="17" xfId="0" applyFont="1" applyFill="1" applyBorder="1" applyAlignment="1">
      <alignment horizontal="center" vertical="center"/>
    </xf>
    <xf numFmtId="0" fontId="69" fillId="13" borderId="51" xfId="0" applyFont="1" applyFill="1" applyBorder="1" applyAlignment="1">
      <alignment horizontal="center" vertical="center" textRotation="90"/>
    </xf>
    <xf numFmtId="0" fontId="122" fillId="33" borderId="1" xfId="0" applyFont="1" applyFill="1" applyBorder="1" applyAlignment="1">
      <alignment horizontal="center"/>
    </xf>
    <xf numFmtId="0" fontId="118" fillId="13" borderId="1" xfId="0" applyFont="1" applyFill="1" applyBorder="1" applyAlignment="1">
      <alignment horizontal="left" vertical="center" wrapText="1"/>
    </xf>
    <xf numFmtId="0" fontId="118" fillId="13" borderId="1" xfId="0" applyFont="1" applyFill="1" applyBorder="1" applyAlignment="1">
      <alignment horizontal="left" vertical="top"/>
    </xf>
    <xf numFmtId="0" fontId="122" fillId="33" borderId="1" xfId="0" applyFont="1" applyFill="1" applyBorder="1" applyAlignment="1">
      <alignment horizontal="center" vertical="center" wrapText="1"/>
    </xf>
    <xf numFmtId="0" fontId="122" fillId="33" borderId="13" xfId="0" applyFont="1" applyFill="1" applyBorder="1" applyAlignment="1">
      <alignment horizontal="center" vertical="center" wrapText="1"/>
    </xf>
    <xf numFmtId="0" fontId="122" fillId="33" borderId="14" xfId="0" applyFont="1" applyFill="1" applyBorder="1" applyAlignment="1">
      <alignment horizontal="center" vertical="center" wrapText="1"/>
    </xf>
    <xf numFmtId="0" fontId="122" fillId="33" borderId="15" xfId="0" applyFont="1" applyFill="1" applyBorder="1" applyAlignment="1">
      <alignment horizontal="center" vertical="center" wrapText="1"/>
    </xf>
    <xf numFmtId="0" fontId="118" fillId="0" borderId="1" xfId="0" applyFont="1" applyBorder="1" applyAlignment="1">
      <alignment horizontal="left" vertical="top"/>
    </xf>
    <xf numFmtId="0" fontId="122" fillId="13" borderId="1" xfId="0" applyFont="1" applyFill="1" applyBorder="1" applyAlignment="1">
      <alignment horizontal="left" vertical="top"/>
    </xf>
    <xf numFmtId="0" fontId="122" fillId="13" borderId="1" xfId="0" applyFont="1" applyFill="1" applyBorder="1" applyAlignment="1">
      <alignment horizontal="left" vertical="top" wrapText="1"/>
    </xf>
    <xf numFmtId="0" fontId="118" fillId="0" borderId="1" xfId="0" applyFont="1" applyBorder="1" applyAlignment="1">
      <alignment horizontal="left" vertical="top" wrapText="1"/>
    </xf>
    <xf numFmtId="0" fontId="75" fillId="13" borderId="1" xfId="0" applyFont="1" applyFill="1" applyBorder="1" applyAlignment="1">
      <alignment horizontal="left" vertical="top" wrapText="1"/>
    </xf>
    <xf numFmtId="0" fontId="83" fillId="0" borderId="1" xfId="0" applyFont="1" applyBorder="1" applyAlignment="1">
      <alignment horizontal="left" vertical="top" wrapText="1"/>
    </xf>
    <xf numFmtId="0" fontId="118" fillId="13" borderId="1" xfId="0" applyFont="1" applyFill="1" applyBorder="1" applyAlignment="1">
      <alignment horizontal="left" vertical="top" wrapText="1"/>
    </xf>
    <xf numFmtId="0" fontId="122" fillId="33" borderId="1" xfId="0" applyFont="1" applyFill="1" applyBorder="1" applyAlignment="1">
      <alignment horizontal="center" vertical="center"/>
    </xf>
    <xf numFmtId="0" fontId="135" fillId="13" borderId="1" xfId="0" applyFont="1" applyFill="1" applyBorder="1" applyAlignment="1">
      <alignment horizontal="left" vertical="top"/>
    </xf>
    <xf numFmtId="0" fontId="6" fillId="28" borderId="1" xfId="0" applyFont="1" applyFill="1" applyBorder="1" applyAlignment="1">
      <alignment vertical="center" wrapText="1"/>
    </xf>
    <xf numFmtId="0" fontId="6" fillId="29" borderId="1" xfId="0" applyFont="1" applyFill="1" applyBorder="1" applyAlignment="1">
      <alignment vertical="center" wrapText="1"/>
    </xf>
    <xf numFmtId="0" fontId="73" fillId="17" borderId="16" xfId="0" applyFont="1" applyFill="1" applyBorder="1" applyAlignment="1">
      <alignment horizontal="center" vertical="center"/>
    </xf>
    <xf numFmtId="0" fontId="73" fillId="17" borderId="17" xfId="0" applyFont="1" applyFill="1" applyBorder="1" applyAlignment="1">
      <alignment horizontal="center" vertical="center"/>
    </xf>
    <xf numFmtId="0" fontId="73" fillId="17" borderId="18" xfId="0" applyFont="1" applyFill="1" applyBorder="1" applyAlignment="1">
      <alignment horizontal="center" vertical="center"/>
    </xf>
    <xf numFmtId="0" fontId="69" fillId="2" borderId="11" xfId="0" applyFont="1" applyFill="1" applyBorder="1" applyAlignment="1">
      <alignment horizontal="center"/>
    </xf>
    <xf numFmtId="0" fontId="71" fillId="0" borderId="11" xfId="0" applyFont="1" applyBorder="1" applyAlignment="1">
      <alignment horizontal="center"/>
    </xf>
    <xf numFmtId="0" fontId="6" fillId="0" borderId="1" xfId="0" applyFont="1" applyBorder="1" applyAlignment="1">
      <alignment horizontal="center" vertical="center" textRotation="90"/>
    </xf>
    <xf numFmtId="0" fontId="6" fillId="0" borderId="13" xfId="0" applyFont="1" applyBorder="1" applyAlignment="1">
      <alignment horizontal="center" vertical="center" textRotation="90"/>
    </xf>
    <xf numFmtId="0" fontId="6" fillId="0" borderId="14" xfId="0" applyFont="1" applyBorder="1" applyAlignment="1">
      <alignment horizontal="center" vertical="center" textRotation="90"/>
    </xf>
    <xf numFmtId="0" fontId="6" fillId="0" borderId="15" xfId="0" applyFont="1" applyBorder="1" applyAlignment="1">
      <alignment horizontal="center" vertical="center" textRotation="90"/>
    </xf>
    <xf numFmtId="0" fontId="70" fillId="29" borderId="1" xfId="0" applyFont="1" applyFill="1" applyBorder="1" applyAlignment="1">
      <alignment vertical="center" wrapText="1"/>
    </xf>
    <xf numFmtId="0" fontId="6" fillId="29" borderId="1" xfId="0" applyFont="1" applyFill="1" applyBorder="1" applyAlignment="1">
      <alignment vertical="center"/>
    </xf>
    <xf numFmtId="0" fontId="6" fillId="30" borderId="1" xfId="0" applyFont="1" applyFill="1" applyBorder="1" applyAlignment="1">
      <alignment vertical="center" wrapText="1"/>
    </xf>
    <xf numFmtId="0" fontId="6" fillId="30" borderId="1" xfId="0" applyFont="1" applyFill="1" applyBorder="1" applyAlignment="1">
      <alignment vertical="center"/>
    </xf>
    <xf numFmtId="0" fontId="73" fillId="3" borderId="4" xfId="0" applyFont="1" applyFill="1" applyBorder="1" applyAlignment="1">
      <alignment horizontal="center"/>
    </xf>
    <xf numFmtId="0" fontId="73" fillId="3" borderId="1" xfId="0" applyFont="1" applyFill="1" applyBorder="1" applyAlignment="1">
      <alignment horizontal="center"/>
    </xf>
    <xf numFmtId="0" fontId="7" fillId="9" borderId="16" xfId="0" applyFont="1" applyFill="1" applyBorder="1" applyAlignment="1">
      <alignment horizontal="left"/>
    </xf>
    <xf numFmtId="0" fontId="7" fillId="9" borderId="17" xfId="0" applyFont="1" applyFill="1" applyBorder="1" applyAlignment="1">
      <alignment horizontal="left"/>
    </xf>
    <xf numFmtId="0" fontId="7" fillId="9" borderId="18" xfId="0" applyFont="1" applyFill="1" applyBorder="1" applyAlignment="1">
      <alignment horizontal="left"/>
    </xf>
    <xf numFmtId="0" fontId="7" fillId="0" borderId="34" xfId="0" applyFont="1" applyBorder="1" applyAlignment="1">
      <alignment horizontal="center" vertical="top"/>
    </xf>
    <xf numFmtId="0" fontId="7" fillId="9" borderId="48" xfId="0" applyFont="1" applyFill="1" applyBorder="1" applyAlignment="1">
      <alignment horizontal="center" vertical="center" textRotation="90"/>
    </xf>
    <xf numFmtId="0" fontId="7" fillId="9" borderId="49" xfId="0" applyFont="1" applyFill="1" applyBorder="1" applyAlignment="1">
      <alignment horizontal="center" vertical="center" textRotation="90"/>
    </xf>
    <xf numFmtId="0" fontId="7" fillId="9" borderId="45" xfId="0" applyFont="1" applyFill="1" applyBorder="1" applyAlignment="1">
      <alignment horizontal="center" vertical="center" textRotation="90"/>
    </xf>
    <xf numFmtId="0" fontId="7" fillId="9" borderId="31" xfId="0" applyFont="1" applyFill="1" applyBorder="1" applyAlignment="1">
      <alignment horizontal="center"/>
    </xf>
    <xf numFmtId="0" fontId="7" fillId="9" borderId="30" xfId="0" applyFont="1" applyFill="1" applyBorder="1" applyAlignment="1">
      <alignment horizontal="center"/>
    </xf>
    <xf numFmtId="0" fontId="6" fillId="0" borderId="52" xfId="0" applyFont="1" applyBorder="1" applyAlignment="1">
      <alignment horizontal="center" vertical="center" wrapText="1"/>
    </xf>
    <xf numFmtId="0" fontId="6" fillId="0" borderId="35" xfId="0" applyFont="1" applyBorder="1" applyAlignment="1">
      <alignment horizontal="center" vertical="center" wrapText="1"/>
    </xf>
    <xf numFmtId="0" fontId="6" fillId="0" borderId="38" xfId="0" applyFont="1" applyBorder="1" applyAlignment="1">
      <alignment horizontal="center" vertical="center" wrapText="1"/>
    </xf>
    <xf numFmtId="0" fontId="8" fillId="0" borderId="2" xfId="0" applyFont="1" applyBorder="1" applyAlignment="1">
      <alignment horizontal="left" vertical="center" wrapText="1"/>
    </xf>
    <xf numFmtId="0" fontId="8" fillId="0" borderId="4" xfId="0" applyFont="1" applyBorder="1" applyAlignment="1">
      <alignment horizontal="left" vertical="center" wrapText="1"/>
    </xf>
    <xf numFmtId="0" fontId="19" fillId="0" borderId="19" xfId="0" applyFont="1" applyBorder="1" applyAlignment="1">
      <alignment horizontal="center" vertical="center" wrapText="1"/>
    </xf>
    <xf numFmtId="0" fontId="19" fillId="0" borderId="59" xfId="0" applyFont="1" applyBorder="1" applyAlignment="1">
      <alignment horizontal="center" vertical="center" wrapText="1"/>
    </xf>
    <xf numFmtId="0" fontId="19" fillId="0" borderId="46" xfId="0" applyFont="1" applyBorder="1" applyAlignment="1">
      <alignment horizontal="center" vertical="center" wrapText="1"/>
    </xf>
    <xf numFmtId="0" fontId="19" fillId="0" borderId="61" xfId="0" applyFont="1" applyBorder="1" applyAlignment="1">
      <alignment horizontal="center" vertical="center" wrapText="1"/>
    </xf>
    <xf numFmtId="0" fontId="6" fillId="0" borderId="45" xfId="0" applyFont="1" applyBorder="1" applyAlignment="1">
      <alignment horizontal="right"/>
    </xf>
    <xf numFmtId="0" fontId="6" fillId="0" borderId="9" xfId="0" applyFont="1" applyBorder="1" applyAlignment="1">
      <alignment horizontal="right"/>
    </xf>
    <xf numFmtId="0" fontId="6" fillId="0" borderId="46" xfId="0" applyFont="1" applyBorder="1" applyAlignment="1">
      <alignment horizontal="right"/>
    </xf>
    <xf numFmtId="0" fontId="6" fillId="0" borderId="61" xfId="0" applyFont="1" applyBorder="1" applyAlignment="1">
      <alignment horizontal="right"/>
    </xf>
    <xf numFmtId="0" fontId="8" fillId="0" borderId="25" xfId="0" applyFont="1" applyBorder="1" applyAlignment="1">
      <alignment horizontal="left" vertical="top"/>
    </xf>
    <xf numFmtId="0" fontId="8" fillId="0" borderId="58" xfId="0" applyFont="1" applyBorder="1" applyAlignment="1">
      <alignment horizontal="left" vertical="top"/>
    </xf>
    <xf numFmtId="0" fontId="8" fillId="0" borderId="57" xfId="0" applyFont="1" applyBorder="1" applyAlignment="1">
      <alignment horizontal="left" vertical="center" wrapText="1"/>
    </xf>
    <xf numFmtId="0" fontId="8" fillId="0" borderId="56" xfId="0" applyFont="1" applyBorder="1" applyAlignment="1">
      <alignment horizontal="left" vertical="center" wrapText="1"/>
    </xf>
    <xf numFmtId="0" fontId="7" fillId="0" borderId="17" xfId="0" applyFont="1" applyBorder="1" applyAlignment="1">
      <alignment horizontal="center"/>
    </xf>
    <xf numFmtId="0" fontId="7" fillId="0" borderId="18" xfId="0" applyFont="1" applyBorder="1" applyAlignment="1">
      <alignment horizontal="center"/>
    </xf>
    <xf numFmtId="0" fontId="7" fillId="0" borderId="51" xfId="0" applyFont="1" applyBorder="1" applyAlignment="1">
      <alignment horizontal="center" vertical="top"/>
    </xf>
    <xf numFmtId="0" fontId="7" fillId="0" borderId="36" xfId="0" applyFont="1" applyBorder="1" applyAlignment="1">
      <alignment horizontal="center" vertical="top"/>
    </xf>
    <xf numFmtId="0" fontId="6" fillId="0" borderId="10" xfId="0" applyFont="1" applyBorder="1" applyAlignment="1">
      <alignment horizontal="center" vertical="center"/>
    </xf>
    <xf numFmtId="0" fontId="6" fillId="0" borderId="12" xfId="0" applyFont="1" applyBorder="1" applyAlignment="1">
      <alignment horizontal="center" vertical="center"/>
    </xf>
    <xf numFmtId="0" fontId="6" fillId="0" borderId="32" xfId="0" applyFont="1" applyBorder="1" applyAlignment="1">
      <alignment horizontal="center" vertical="center"/>
    </xf>
    <xf numFmtId="0" fontId="6" fillId="0" borderId="34" xfId="0" applyFont="1" applyBorder="1" applyAlignment="1">
      <alignment horizontal="center" vertical="center"/>
    </xf>
    <xf numFmtId="0" fontId="6" fillId="0" borderId="39" xfId="0" applyFont="1" applyBorder="1" applyAlignment="1">
      <alignment horizontal="center" vertical="center"/>
    </xf>
    <xf numFmtId="0" fontId="8" fillId="0" borderId="13" xfId="0" applyFont="1" applyBorder="1" applyAlignment="1">
      <alignment horizontal="center" vertical="center" wrapText="1"/>
    </xf>
    <xf numFmtId="0" fontId="8" fillId="0" borderId="14" xfId="0" applyFont="1" applyBorder="1" applyAlignment="1">
      <alignment horizontal="center" vertical="center" wrapText="1"/>
    </xf>
    <xf numFmtId="0" fontId="8" fillId="0" borderId="15" xfId="0" applyFont="1" applyBorder="1" applyAlignment="1">
      <alignment horizontal="center" vertical="center" wrapText="1"/>
    </xf>
    <xf numFmtId="0" fontId="8" fillId="0" borderId="33" xfId="0" applyFont="1" applyBorder="1" applyAlignment="1">
      <alignment horizontal="center" vertical="center" wrapText="1"/>
    </xf>
    <xf numFmtId="0" fontId="8" fillId="0" borderId="35" xfId="0" applyFont="1" applyBorder="1" applyAlignment="1">
      <alignment horizontal="center" vertical="center" wrapText="1"/>
    </xf>
    <xf numFmtId="0" fontId="8" fillId="0" borderId="40" xfId="0" applyFont="1" applyBorder="1" applyAlignment="1">
      <alignment horizontal="center" vertical="center" wrapText="1"/>
    </xf>
    <xf numFmtId="0" fontId="8" fillId="0" borderId="3" xfId="0" applyFont="1" applyBorder="1" applyAlignment="1">
      <alignment horizontal="left" vertical="center" wrapText="1"/>
    </xf>
    <xf numFmtId="0" fontId="7" fillId="0" borderId="16" xfId="0" applyFont="1" applyBorder="1" applyAlignment="1">
      <alignment horizontal="center" vertical="center"/>
    </xf>
    <xf numFmtId="0" fontId="7" fillId="0" borderId="17" xfId="0" applyFont="1" applyBorder="1" applyAlignment="1">
      <alignment horizontal="center" vertical="center"/>
    </xf>
    <xf numFmtId="0" fontId="7" fillId="0" borderId="18" xfId="0" applyFont="1" applyBorder="1" applyAlignment="1">
      <alignment horizontal="center" vertical="center"/>
    </xf>
    <xf numFmtId="0" fontId="6" fillId="0" borderId="51" xfId="0" applyFont="1" applyBorder="1" applyAlignment="1">
      <alignment horizontal="right"/>
    </xf>
    <xf numFmtId="0" fontId="6" fillId="0" borderId="60" xfId="0" applyFont="1" applyBorder="1" applyAlignment="1">
      <alignment horizontal="right"/>
    </xf>
    <xf numFmtId="0" fontId="8" fillId="0" borderId="25" xfId="0" applyFont="1" applyBorder="1" applyAlignment="1">
      <alignment horizontal="left" vertical="top" wrapText="1"/>
    </xf>
    <xf numFmtId="0" fontId="8" fillId="0" borderId="26" xfId="0" applyFont="1" applyBorder="1" applyAlignment="1">
      <alignment horizontal="left" vertical="top" wrapText="1"/>
    </xf>
    <xf numFmtId="0" fontId="6" fillId="0" borderId="2" xfId="0" applyFont="1" applyBorder="1" applyAlignment="1">
      <alignment horizontal="left" vertical="center"/>
    </xf>
    <xf numFmtId="0" fontId="6" fillId="0" borderId="3" xfId="0" applyFont="1" applyBorder="1" applyAlignment="1">
      <alignment horizontal="left" vertical="center"/>
    </xf>
    <xf numFmtId="0" fontId="6" fillId="0" borderId="4" xfId="0" applyFont="1" applyBorder="1" applyAlignment="1">
      <alignment horizontal="left" vertical="center"/>
    </xf>
    <xf numFmtId="0" fontId="6" fillId="0" borderId="25" xfId="0" applyFont="1" applyBorder="1" applyAlignment="1">
      <alignment horizontal="left" vertical="center"/>
    </xf>
    <xf numFmtId="0" fontId="6" fillId="0" borderId="58" xfId="0" applyFont="1" applyBorder="1" applyAlignment="1">
      <alignment horizontal="left" vertical="center"/>
    </xf>
    <xf numFmtId="0" fontId="6" fillId="0" borderId="26" xfId="0" applyFont="1" applyBorder="1" applyAlignment="1">
      <alignment horizontal="left" vertical="center"/>
    </xf>
    <xf numFmtId="0" fontId="7" fillId="0" borderId="56" xfId="0" applyFont="1" applyBorder="1" applyAlignment="1">
      <alignment horizontal="right"/>
    </xf>
    <xf numFmtId="0" fontId="7" fillId="0" borderId="55" xfId="0" applyFont="1" applyBorder="1" applyAlignment="1">
      <alignment horizontal="right"/>
    </xf>
    <xf numFmtId="0" fontId="8" fillId="0" borderId="2" xfId="0" applyFont="1" applyBorder="1" applyAlignment="1">
      <alignment horizontal="left" vertical="center"/>
    </xf>
    <xf numFmtId="0" fontId="8" fillId="0" borderId="4" xfId="0" applyFont="1" applyBorder="1" applyAlignment="1">
      <alignment horizontal="left" vertical="center"/>
    </xf>
    <xf numFmtId="0" fontId="7" fillId="9" borderId="13" xfId="0" applyFont="1" applyFill="1" applyBorder="1" applyAlignment="1">
      <alignment horizontal="center" vertical="center" wrapText="1"/>
    </xf>
    <xf numFmtId="0" fontId="7" fillId="9" borderId="14" xfId="0" applyFont="1" applyFill="1" applyBorder="1" applyAlignment="1">
      <alignment horizontal="center" vertical="center" wrapText="1"/>
    </xf>
    <xf numFmtId="0" fontId="7" fillId="9" borderId="15" xfId="0" applyFont="1" applyFill="1" applyBorder="1" applyAlignment="1">
      <alignment horizontal="center" vertical="center" wrapText="1"/>
    </xf>
    <xf numFmtId="0" fontId="6" fillId="0" borderId="2" xfId="0" applyFont="1" applyBorder="1" applyAlignment="1">
      <alignment horizontal="left"/>
    </xf>
    <xf numFmtId="0" fontId="6" fillId="0" borderId="3" xfId="0" applyFont="1" applyBorder="1" applyAlignment="1">
      <alignment horizontal="left"/>
    </xf>
    <xf numFmtId="0" fontId="6" fillId="0" borderId="4" xfId="0" applyFont="1" applyBorder="1" applyAlignment="1">
      <alignment horizontal="left"/>
    </xf>
    <xf numFmtId="0" fontId="7" fillId="9" borderId="1" xfId="0" applyFont="1" applyFill="1" applyBorder="1" applyAlignment="1">
      <alignment horizontal="center" vertical="center" wrapText="1"/>
    </xf>
    <xf numFmtId="0" fontId="24" fillId="0" borderId="2" xfId="0" applyFont="1" applyBorder="1" applyAlignment="1">
      <alignment horizontal="right" vertical="center" wrapText="1"/>
    </xf>
    <xf numFmtId="0" fontId="24" fillId="0" borderId="3" xfId="0" applyFont="1" applyBorder="1" applyAlignment="1">
      <alignment horizontal="right" vertical="center" wrapText="1"/>
    </xf>
    <xf numFmtId="0" fontId="24" fillId="0" borderId="4" xfId="0" applyFont="1" applyBorder="1" applyAlignment="1">
      <alignment horizontal="right" vertical="center" wrapText="1"/>
    </xf>
    <xf numFmtId="0" fontId="25" fillId="0" borderId="2" xfId="0" applyFont="1" applyBorder="1" applyAlignment="1">
      <alignment horizontal="left" vertical="center" wrapText="1"/>
    </xf>
    <xf numFmtId="0" fontId="25" fillId="0" borderId="3" xfId="0" applyFont="1" applyBorder="1" applyAlignment="1">
      <alignment horizontal="left" vertical="center" wrapText="1"/>
    </xf>
    <xf numFmtId="0" fontId="25" fillId="0" borderId="4" xfId="0" applyFont="1" applyBorder="1" applyAlignment="1">
      <alignment horizontal="left" vertical="center" wrapText="1"/>
    </xf>
    <xf numFmtId="0" fontId="23" fillId="0" borderId="3" xfId="0" applyFont="1" applyBorder="1" applyAlignment="1">
      <alignment horizontal="left" vertical="center" wrapText="1"/>
    </xf>
    <xf numFmtId="0" fontId="23" fillId="0" borderId="4" xfId="0" applyFont="1" applyBorder="1" applyAlignment="1">
      <alignment horizontal="left" vertical="center" wrapText="1"/>
    </xf>
    <xf numFmtId="0" fontId="6" fillId="0" borderId="1" xfId="0" applyFont="1" applyBorder="1" applyAlignment="1">
      <alignment horizontal="left"/>
    </xf>
    <xf numFmtId="0" fontId="7" fillId="0" borderId="5" xfId="0" applyFont="1" applyBorder="1" applyAlignment="1">
      <alignment horizontal="left"/>
    </xf>
    <xf numFmtId="0" fontId="7" fillId="0" borderId="6" xfId="0" applyFont="1" applyBorder="1" applyAlignment="1">
      <alignment horizontal="left"/>
    </xf>
    <xf numFmtId="0" fontId="7" fillId="0" borderId="7" xfId="0" applyFont="1" applyBorder="1" applyAlignment="1">
      <alignment horizontal="left"/>
    </xf>
    <xf numFmtId="0" fontId="7" fillId="0" borderId="8" xfId="0" applyFont="1" applyBorder="1" applyAlignment="1">
      <alignment horizontal="left"/>
    </xf>
    <xf numFmtId="0" fontId="7" fillId="0" borderId="0" xfId="0" applyFont="1" applyBorder="1" applyAlignment="1">
      <alignment horizontal="left"/>
    </xf>
    <xf numFmtId="0" fontId="7" fillId="0" borderId="9" xfId="0" applyFont="1" applyBorder="1" applyAlignment="1">
      <alignment horizontal="left"/>
    </xf>
    <xf numFmtId="0" fontId="23" fillId="0" borderId="0" xfId="0" applyFont="1" applyBorder="1" applyAlignment="1">
      <alignment horizontal="left" vertical="center"/>
    </xf>
    <xf numFmtId="0" fontId="23" fillId="0" borderId="9" xfId="0" applyFont="1" applyBorder="1" applyAlignment="1">
      <alignment horizontal="left" vertical="center"/>
    </xf>
    <xf numFmtId="0" fontId="23" fillId="0" borderId="11" xfId="0" applyFont="1" applyBorder="1" applyAlignment="1">
      <alignment horizontal="left" vertical="center" wrapText="1"/>
    </xf>
    <xf numFmtId="0" fontId="23" fillId="0" borderId="12" xfId="0" applyFont="1" applyBorder="1" applyAlignment="1">
      <alignment horizontal="left" vertical="center" wrapText="1"/>
    </xf>
    <xf numFmtId="0" fontId="7" fillId="9" borderId="1" xfId="0" applyFont="1" applyFill="1" applyBorder="1" applyAlignment="1">
      <alignment horizontal="center" vertical="center"/>
    </xf>
    <xf numFmtId="0" fontId="22" fillId="9" borderId="16" xfId="0" applyFont="1" applyFill="1" applyBorder="1" applyAlignment="1">
      <alignment horizontal="center"/>
    </xf>
    <xf numFmtId="0" fontId="22" fillId="9" borderId="18" xfId="0" applyFont="1" applyFill="1" applyBorder="1" applyAlignment="1">
      <alignment horizontal="center"/>
    </xf>
    <xf numFmtId="0" fontId="23" fillId="0" borderId="2" xfId="0" applyFont="1" applyBorder="1" applyAlignment="1">
      <alignment horizontal="left" vertical="center"/>
    </xf>
    <xf numFmtId="0" fontId="23" fillId="0" borderId="3" xfId="0" applyFont="1" applyBorder="1" applyAlignment="1">
      <alignment horizontal="left" vertical="center"/>
    </xf>
    <xf numFmtId="0" fontId="23" fillId="0" borderId="4" xfId="0" applyFont="1" applyBorder="1" applyAlignment="1">
      <alignment horizontal="left" vertical="center"/>
    </xf>
    <xf numFmtId="0" fontId="23" fillId="0" borderId="1" xfId="0" applyFont="1" applyBorder="1" applyAlignment="1">
      <alignment horizontal="left" vertical="center" wrapText="1"/>
    </xf>
    <xf numFmtId="0" fontId="12" fillId="9" borderId="16" xfId="0" applyFont="1" applyFill="1" applyBorder="1" applyAlignment="1">
      <alignment horizontal="left"/>
    </xf>
    <xf numFmtId="0" fontId="12" fillId="9" borderId="17" xfId="0" applyFont="1" applyFill="1" applyBorder="1" applyAlignment="1">
      <alignment horizontal="left"/>
    </xf>
    <xf numFmtId="0" fontId="12" fillId="9" borderId="18" xfId="0" applyFont="1" applyFill="1" applyBorder="1" applyAlignment="1">
      <alignment horizontal="left"/>
    </xf>
    <xf numFmtId="0" fontId="6" fillId="0" borderId="0" xfId="0" applyFont="1" applyAlignment="1">
      <alignment horizontal="left"/>
    </xf>
    <xf numFmtId="0" fontId="6" fillId="0" borderId="8" xfId="0" applyFont="1" applyBorder="1" applyAlignment="1">
      <alignment horizontal="left"/>
    </xf>
    <xf numFmtId="0" fontId="7" fillId="10" borderId="16" xfId="0" applyFont="1" applyFill="1" applyBorder="1" applyAlignment="1">
      <alignment horizontal="right"/>
    </xf>
    <xf numFmtId="0" fontId="7" fillId="10" borderId="17" xfId="0" applyFont="1" applyFill="1" applyBorder="1" applyAlignment="1">
      <alignment horizontal="right"/>
    </xf>
    <xf numFmtId="0" fontId="7" fillId="10" borderId="18" xfId="0" applyFont="1" applyFill="1" applyBorder="1" applyAlignment="1">
      <alignment horizontal="right"/>
    </xf>
    <xf numFmtId="0" fontId="7" fillId="10" borderId="16" xfId="0" applyFont="1" applyFill="1" applyBorder="1" applyAlignment="1">
      <alignment horizontal="left"/>
    </xf>
    <xf numFmtId="0" fontId="7" fillId="10" borderId="17" xfId="0" applyFont="1" applyFill="1" applyBorder="1" applyAlignment="1">
      <alignment horizontal="left"/>
    </xf>
    <xf numFmtId="0" fontId="7" fillId="10" borderId="18" xfId="0" applyFont="1" applyFill="1" applyBorder="1" applyAlignment="1">
      <alignment horizontal="left"/>
    </xf>
    <xf numFmtId="0" fontId="7" fillId="10" borderId="48" xfId="0" applyFont="1" applyFill="1" applyBorder="1" applyAlignment="1">
      <alignment horizontal="center" vertical="center" textRotation="90"/>
    </xf>
    <xf numFmtId="0" fontId="7" fillId="10" borderId="49" xfId="0" applyFont="1" applyFill="1" applyBorder="1" applyAlignment="1">
      <alignment horizontal="center" vertical="center" textRotation="90"/>
    </xf>
    <xf numFmtId="0" fontId="7" fillId="10" borderId="45" xfId="0" applyFont="1" applyFill="1" applyBorder="1" applyAlignment="1">
      <alignment horizontal="center" vertical="center" textRotation="90"/>
    </xf>
    <xf numFmtId="0" fontId="7" fillId="0" borderId="57" xfId="0" applyFont="1" applyBorder="1" applyAlignment="1">
      <alignment horizontal="center"/>
    </xf>
    <xf numFmtId="0" fontId="7" fillId="0" borderId="56" xfId="0" applyFont="1" applyBorder="1" applyAlignment="1">
      <alignment horizontal="center"/>
    </xf>
    <xf numFmtId="0" fontId="50" fillId="0" borderId="2" xfId="0" applyFont="1" applyBorder="1" applyAlignment="1">
      <alignment horizontal="left" vertical="center" wrapText="1"/>
    </xf>
    <xf numFmtId="0" fontId="50" fillId="0" borderId="4" xfId="0" applyFont="1" applyBorder="1" applyAlignment="1">
      <alignment horizontal="left" vertical="center" wrapText="1"/>
    </xf>
    <xf numFmtId="0" fontId="50" fillId="0" borderId="25" xfId="0" applyFont="1" applyBorder="1" applyAlignment="1">
      <alignment vertical="center" wrapText="1"/>
    </xf>
    <xf numFmtId="0" fontId="50" fillId="0" borderId="26" xfId="0" applyFont="1" applyBorder="1" applyAlignment="1">
      <alignment vertical="center" wrapText="1"/>
    </xf>
    <xf numFmtId="0" fontId="7" fillId="9" borderId="17" xfId="0" applyFont="1" applyFill="1" applyBorder="1" applyAlignment="1">
      <alignment horizontal="center"/>
    </xf>
    <xf numFmtId="0" fontId="7" fillId="9" borderId="18" xfId="0" applyFont="1" applyFill="1" applyBorder="1" applyAlignment="1">
      <alignment horizontal="center"/>
    </xf>
    <xf numFmtId="0" fontId="50" fillId="0" borderId="2" xfId="0" applyFont="1" applyBorder="1" applyAlignment="1">
      <alignment vertical="top" wrapText="1"/>
    </xf>
    <xf numFmtId="0" fontId="50" fillId="0" borderId="4" xfId="0" applyFont="1" applyBorder="1" applyAlignment="1">
      <alignment vertical="top" wrapText="1"/>
    </xf>
    <xf numFmtId="0" fontId="6" fillId="0" borderId="2" xfId="0" applyFont="1" applyBorder="1" applyAlignment="1">
      <alignment horizontal="center"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25" xfId="0" applyFont="1" applyBorder="1" applyAlignment="1">
      <alignment horizontal="center" vertical="center"/>
    </xf>
    <xf numFmtId="0" fontId="6" fillId="0" borderId="58" xfId="0" applyFont="1" applyBorder="1" applyAlignment="1">
      <alignment horizontal="center" vertical="center"/>
    </xf>
    <xf numFmtId="0" fontId="6" fillId="0" borderId="26" xfId="0" applyFont="1" applyBorder="1" applyAlignment="1">
      <alignment horizontal="center" vertical="center"/>
    </xf>
    <xf numFmtId="0" fontId="8" fillId="0" borderId="57" xfId="0" applyFont="1" applyBorder="1" applyAlignment="1">
      <alignment horizontal="left" vertical="center"/>
    </xf>
    <xf numFmtId="0" fontId="8" fillId="0" borderId="55" xfId="0" applyFont="1" applyBorder="1" applyAlignment="1">
      <alignment horizontal="left" vertical="center"/>
    </xf>
    <xf numFmtId="0" fontId="50" fillId="0" borderId="5" xfId="0" applyFont="1" applyBorder="1" applyAlignment="1">
      <alignment horizontal="left" vertical="center" wrapText="1"/>
    </xf>
    <xf numFmtId="0" fontId="50" fillId="0" borderId="7" xfId="0" applyFont="1" applyBorder="1" applyAlignment="1">
      <alignment horizontal="left" vertical="center" wrapText="1"/>
    </xf>
    <xf numFmtId="0" fontId="50" fillId="0" borderId="10" xfId="0" applyFont="1" applyBorder="1" applyAlignment="1">
      <alignment horizontal="left" vertical="center" wrapText="1"/>
    </xf>
    <xf numFmtId="0" fontId="50" fillId="0" borderId="12" xfId="0" applyFont="1" applyBorder="1" applyAlignment="1">
      <alignment horizontal="left" vertical="center" wrapText="1"/>
    </xf>
    <xf numFmtId="0" fontId="6" fillId="10" borderId="48" xfId="0" applyFont="1" applyFill="1" applyBorder="1" applyAlignment="1">
      <alignment horizontal="center" vertical="center" textRotation="90"/>
    </xf>
    <xf numFmtId="0" fontId="6" fillId="10" borderId="49" xfId="0" applyFont="1" applyFill="1" applyBorder="1" applyAlignment="1">
      <alignment horizontal="center" vertical="center" textRotation="90"/>
    </xf>
    <xf numFmtId="0" fontId="6" fillId="10" borderId="50" xfId="0" applyFont="1" applyFill="1" applyBorder="1" applyAlignment="1">
      <alignment horizontal="center" vertical="center" textRotation="90"/>
    </xf>
    <xf numFmtId="0" fontId="6" fillId="10" borderId="16" xfId="0" applyFont="1" applyFill="1" applyBorder="1" applyAlignment="1">
      <alignment horizontal="center"/>
    </xf>
    <xf numFmtId="0" fontId="6" fillId="10" borderId="17" xfId="0" applyFont="1" applyFill="1" applyBorder="1" applyAlignment="1">
      <alignment horizontal="center"/>
    </xf>
    <xf numFmtId="0" fontId="6" fillId="10" borderId="31" xfId="0" applyFont="1" applyFill="1" applyBorder="1" applyAlignment="1">
      <alignment horizontal="center"/>
    </xf>
    <xf numFmtId="0" fontId="6" fillId="10" borderId="18" xfId="0" applyFont="1" applyFill="1" applyBorder="1" applyAlignment="1">
      <alignment horizontal="center"/>
    </xf>
    <xf numFmtId="0" fontId="50" fillId="0" borderId="2" xfId="0" applyFont="1" applyBorder="1" applyAlignment="1">
      <alignment horizontal="left" vertical="center"/>
    </xf>
    <xf numFmtId="0" fontId="50" fillId="0" borderId="4" xfId="0" applyFont="1" applyBorder="1" applyAlignment="1">
      <alignment horizontal="left" vertical="center"/>
    </xf>
    <xf numFmtId="0" fontId="8" fillId="0" borderId="25" xfId="0" applyFont="1" applyBorder="1" applyAlignment="1">
      <alignment horizontal="left" vertical="center" wrapText="1"/>
    </xf>
    <xf numFmtId="0" fontId="8" fillId="0" borderId="26" xfId="0" applyFont="1" applyBorder="1" applyAlignment="1">
      <alignment horizontal="left" vertical="center" wrapText="1"/>
    </xf>
    <xf numFmtId="0" fontId="8" fillId="13" borderId="63" xfId="0" applyFont="1" applyFill="1" applyBorder="1" applyAlignment="1">
      <alignment horizontal="left" vertical="center" wrapText="1"/>
    </xf>
    <xf numFmtId="0" fontId="8" fillId="0" borderId="25" xfId="0" applyFont="1" applyBorder="1" applyAlignment="1">
      <alignment horizontal="left" vertical="center"/>
    </xf>
    <xf numFmtId="0" fontId="8" fillId="0" borderId="26" xfId="0" applyFont="1" applyBorder="1" applyAlignment="1">
      <alignment horizontal="left" vertical="center"/>
    </xf>
    <xf numFmtId="0" fontId="6" fillId="0" borderId="20" xfId="0" applyFont="1" applyBorder="1" applyAlignment="1">
      <alignment horizontal="center" vertical="center" wrapText="1"/>
    </xf>
    <xf numFmtId="0" fontId="6" fillId="0" borderId="43" xfId="0" applyFont="1" applyBorder="1" applyAlignment="1">
      <alignment horizontal="center" vertical="center" wrapText="1"/>
    </xf>
    <xf numFmtId="0" fontId="6" fillId="0" borderId="44" xfId="0" applyFont="1" applyBorder="1" applyAlignment="1">
      <alignment horizontal="center" vertical="center" wrapText="1"/>
    </xf>
    <xf numFmtId="0" fontId="50" fillId="0" borderId="1" xfId="0" applyFont="1" applyBorder="1" applyAlignment="1">
      <alignment horizontal="left" vertical="center"/>
    </xf>
    <xf numFmtId="0" fontId="8" fillId="0" borderId="55" xfId="0" applyFont="1" applyBorder="1" applyAlignment="1">
      <alignment horizontal="left" vertical="center" wrapText="1"/>
    </xf>
    <xf numFmtId="0" fontId="7" fillId="12" borderId="16" xfId="0" applyFont="1" applyFill="1" applyBorder="1" applyAlignment="1">
      <alignment horizontal="right"/>
    </xf>
    <xf numFmtId="0" fontId="7" fillId="12" borderId="17" xfId="0" applyFont="1" applyFill="1" applyBorder="1" applyAlignment="1">
      <alignment horizontal="right"/>
    </xf>
    <xf numFmtId="0" fontId="7" fillId="12" borderId="18" xfId="0" applyFont="1" applyFill="1" applyBorder="1" applyAlignment="1">
      <alignment horizontal="right"/>
    </xf>
    <xf numFmtId="0" fontId="7" fillId="12" borderId="16" xfId="0" applyFont="1" applyFill="1" applyBorder="1" applyAlignment="1">
      <alignment horizontal="left"/>
    </xf>
    <xf numFmtId="0" fontId="7" fillId="12" borderId="17" xfId="0" applyFont="1" applyFill="1" applyBorder="1" applyAlignment="1">
      <alignment horizontal="left"/>
    </xf>
    <xf numFmtId="0" fontId="7" fillId="12" borderId="18" xfId="0" applyFont="1" applyFill="1" applyBorder="1" applyAlignment="1">
      <alignment horizontal="left"/>
    </xf>
    <xf numFmtId="0" fontId="7" fillId="12" borderId="48" xfId="0" applyFont="1" applyFill="1" applyBorder="1" applyAlignment="1">
      <alignment horizontal="center" vertical="center" textRotation="90"/>
    </xf>
    <xf numFmtId="0" fontId="7" fillId="12" borderId="49" xfId="0" applyFont="1" applyFill="1" applyBorder="1" applyAlignment="1">
      <alignment horizontal="center" vertical="center" textRotation="90"/>
    </xf>
    <xf numFmtId="0" fontId="7" fillId="12" borderId="45" xfId="0" applyFont="1" applyFill="1" applyBorder="1" applyAlignment="1">
      <alignment horizontal="center" vertical="center" textRotation="90"/>
    </xf>
    <xf numFmtId="0" fontId="7" fillId="0" borderId="19" xfId="0" applyFont="1" applyBorder="1" applyAlignment="1">
      <alignment horizontal="center" vertical="center"/>
    </xf>
    <xf numFmtId="0" fontId="7" fillId="0" borderId="21" xfId="0" applyFont="1" applyBorder="1" applyAlignment="1">
      <alignment horizontal="center" vertical="center"/>
    </xf>
    <xf numFmtId="0" fontId="7" fillId="0" borderId="20" xfId="0" applyFont="1" applyBorder="1" applyAlignment="1">
      <alignment horizontal="center" vertical="center"/>
    </xf>
    <xf numFmtId="0" fontId="50" fillId="0" borderId="1" xfId="0" applyFont="1" applyBorder="1" applyAlignment="1">
      <alignment horizontal="left" vertical="center" wrapText="1"/>
    </xf>
    <xf numFmtId="0" fontId="6" fillId="0" borderId="19" xfId="0" applyFont="1" applyBorder="1" applyAlignment="1">
      <alignment horizontal="center" vertical="center"/>
    </xf>
    <xf numFmtId="0" fontId="6" fillId="0" borderId="64" xfId="0" applyFont="1" applyBorder="1" applyAlignment="1">
      <alignment horizontal="center" vertical="center"/>
    </xf>
    <xf numFmtId="0" fontId="6" fillId="0" borderId="65" xfId="0" applyFont="1" applyFill="1" applyBorder="1" applyAlignment="1">
      <alignment horizontal="center" vertical="center"/>
    </xf>
    <xf numFmtId="0" fontId="6" fillId="0" borderId="46" xfId="0" applyFont="1" applyFill="1" applyBorder="1" applyAlignment="1">
      <alignment horizontal="center" vertical="center"/>
    </xf>
    <xf numFmtId="0" fontId="7" fillId="0" borderId="57" xfId="0" applyFont="1" applyBorder="1" applyAlignment="1">
      <alignment horizontal="right"/>
    </xf>
    <xf numFmtId="0" fontId="6" fillId="12" borderId="48" xfId="0" applyFont="1" applyFill="1" applyBorder="1" applyAlignment="1">
      <alignment horizontal="center" vertical="center" textRotation="90"/>
    </xf>
    <xf numFmtId="0" fontId="6" fillId="12" borderId="49" xfId="0" applyFont="1" applyFill="1" applyBorder="1" applyAlignment="1">
      <alignment horizontal="center" vertical="center" textRotation="90"/>
    </xf>
    <xf numFmtId="0" fontId="6" fillId="12" borderId="50" xfId="0" applyFont="1" applyFill="1" applyBorder="1" applyAlignment="1">
      <alignment horizontal="center" vertical="center" textRotation="90"/>
    </xf>
    <xf numFmtId="0" fontId="6" fillId="12" borderId="46" xfId="0" applyFont="1" applyFill="1" applyBorder="1" applyAlignment="1">
      <alignment horizontal="center"/>
    </xf>
    <xf numFmtId="0" fontId="6" fillId="12" borderId="47" xfId="0" applyFont="1" applyFill="1" applyBorder="1" applyAlignment="1">
      <alignment horizontal="center"/>
    </xf>
    <xf numFmtId="0" fontId="6" fillId="12" borderId="62" xfId="0" applyFont="1" applyFill="1" applyBorder="1" applyAlignment="1">
      <alignment horizontal="center"/>
    </xf>
    <xf numFmtId="0" fontId="6" fillId="12" borderId="21" xfId="0" applyFont="1" applyFill="1" applyBorder="1" applyAlignment="1">
      <alignment horizontal="center"/>
    </xf>
    <xf numFmtId="0" fontId="6" fillId="12" borderId="20" xfId="0" applyFont="1" applyFill="1" applyBorder="1" applyAlignment="1">
      <alignment horizontal="center"/>
    </xf>
    <xf numFmtId="0" fontId="16" fillId="0" borderId="45" xfId="0" applyFont="1" applyBorder="1" applyAlignment="1">
      <alignment horizontal="left" vertical="center" wrapText="1"/>
    </xf>
    <xf numFmtId="0" fontId="7" fillId="0" borderId="19" xfId="0" applyFont="1" applyBorder="1" applyAlignment="1">
      <alignment horizontal="center" vertical="top"/>
    </xf>
    <xf numFmtId="0" fontId="7" fillId="0" borderId="45" xfId="0" applyFont="1" applyBorder="1" applyAlignment="1">
      <alignment horizontal="center" vertical="top"/>
    </xf>
    <xf numFmtId="0" fontId="7" fillId="0" borderId="46" xfId="0" applyFont="1" applyBorder="1" applyAlignment="1">
      <alignment horizontal="center" vertical="top"/>
    </xf>
    <xf numFmtId="0" fontId="0" fillId="0" borderId="1" xfId="0" applyBorder="1" applyAlignment="1">
      <alignment horizontal="center"/>
    </xf>
    <xf numFmtId="0" fontId="6" fillId="15" borderId="48" xfId="0" applyFont="1" applyFill="1" applyBorder="1" applyAlignment="1">
      <alignment horizontal="center" vertical="center" textRotation="90"/>
    </xf>
    <xf numFmtId="0" fontId="6" fillId="15" borderId="49" xfId="0" applyFont="1" applyFill="1" applyBorder="1" applyAlignment="1">
      <alignment horizontal="center" vertical="center" textRotation="90"/>
    </xf>
    <xf numFmtId="0" fontId="6" fillId="15" borderId="50" xfId="0" applyFont="1" applyFill="1" applyBorder="1" applyAlignment="1">
      <alignment horizontal="center" vertical="center" textRotation="90"/>
    </xf>
    <xf numFmtId="0" fontId="6" fillId="15" borderId="46" xfId="0" applyFont="1" applyFill="1" applyBorder="1" applyAlignment="1">
      <alignment horizontal="center"/>
    </xf>
    <xf numFmtId="0" fontId="6" fillId="15" borderId="47" xfId="0" applyFont="1" applyFill="1" applyBorder="1" applyAlignment="1">
      <alignment horizontal="center"/>
    </xf>
    <xf numFmtId="0" fontId="6" fillId="15" borderId="62" xfId="0" applyFont="1" applyFill="1" applyBorder="1" applyAlignment="1">
      <alignment horizontal="center"/>
    </xf>
    <xf numFmtId="0" fontId="6" fillId="15" borderId="21" xfId="0" applyFont="1" applyFill="1" applyBorder="1" applyAlignment="1">
      <alignment horizontal="center"/>
    </xf>
    <xf numFmtId="0" fontId="6" fillId="15" borderId="20" xfId="0" applyFont="1" applyFill="1" applyBorder="1" applyAlignment="1">
      <alignment horizontal="center"/>
    </xf>
    <xf numFmtId="0" fontId="8" fillId="0" borderId="5" xfId="0" applyFont="1" applyBorder="1" applyAlignment="1">
      <alignment horizontal="center" vertical="center" wrapText="1"/>
    </xf>
    <xf numFmtId="0" fontId="8" fillId="0" borderId="7"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2" xfId="0" applyFont="1" applyBorder="1" applyAlignment="1">
      <alignment horizontal="center" vertical="center" wrapText="1"/>
    </xf>
    <xf numFmtId="0" fontId="8" fillId="0" borderId="66" xfId="0" applyFont="1" applyBorder="1" applyAlignment="1">
      <alignment horizontal="center" vertical="center" wrapText="1"/>
    </xf>
    <xf numFmtId="0" fontId="8" fillId="0" borderId="43" xfId="0" applyFont="1" applyBorder="1" applyAlignment="1">
      <alignment horizontal="center" vertical="center" wrapText="1"/>
    </xf>
    <xf numFmtId="0" fontId="8" fillId="0" borderId="67" xfId="0" applyFont="1" applyBorder="1" applyAlignment="1">
      <alignment horizontal="center" vertical="center" wrapText="1"/>
    </xf>
    <xf numFmtId="0" fontId="8" fillId="0" borderId="63" xfId="0" applyFont="1" applyBorder="1" applyAlignment="1">
      <alignment horizontal="left" vertical="center"/>
    </xf>
    <xf numFmtId="0" fontId="8" fillId="0" borderId="1" xfId="0" applyFont="1" applyBorder="1" applyAlignment="1">
      <alignment horizontal="left" vertical="center" wrapText="1"/>
    </xf>
    <xf numFmtId="0" fontId="8" fillId="0" borderId="1" xfId="0" applyFont="1" applyBorder="1" applyAlignment="1">
      <alignment horizontal="left" vertical="center"/>
    </xf>
    <xf numFmtId="0" fontId="7" fillId="15" borderId="16" xfId="0" applyFont="1" applyFill="1" applyBorder="1" applyAlignment="1">
      <alignment horizontal="right"/>
    </xf>
    <xf numFmtId="0" fontId="7" fillId="15" borderId="17" xfId="0" applyFont="1" applyFill="1" applyBorder="1" applyAlignment="1">
      <alignment horizontal="right"/>
    </xf>
    <xf numFmtId="0" fontId="7" fillId="15" borderId="18" xfId="0" applyFont="1" applyFill="1" applyBorder="1" applyAlignment="1">
      <alignment horizontal="right"/>
    </xf>
    <xf numFmtId="0" fontId="7" fillId="15" borderId="16" xfId="0" applyFont="1" applyFill="1" applyBorder="1" applyAlignment="1">
      <alignment horizontal="left"/>
    </xf>
    <xf numFmtId="0" fontId="7" fillId="15" borderId="17" xfId="0" applyFont="1" applyFill="1" applyBorder="1" applyAlignment="1">
      <alignment horizontal="left"/>
    </xf>
    <xf numFmtId="0" fontId="7" fillId="15" borderId="18" xfId="0" applyFont="1" applyFill="1" applyBorder="1" applyAlignment="1">
      <alignment horizontal="left"/>
    </xf>
    <xf numFmtId="0" fontId="7" fillId="15" borderId="48" xfId="0" applyFont="1" applyFill="1" applyBorder="1" applyAlignment="1">
      <alignment horizontal="center" vertical="center" textRotation="90"/>
    </xf>
    <xf numFmtId="0" fontId="7" fillId="15" borderId="49" xfId="0" applyFont="1" applyFill="1" applyBorder="1" applyAlignment="1">
      <alignment horizontal="center" vertical="center" textRotation="90"/>
    </xf>
    <xf numFmtId="0" fontId="7" fillId="15" borderId="45" xfId="0" applyFont="1" applyFill="1" applyBorder="1" applyAlignment="1">
      <alignment horizontal="center" vertical="center" textRotation="90"/>
    </xf>
    <xf numFmtId="0" fontId="7" fillId="15" borderId="50" xfId="0" applyFont="1" applyFill="1" applyBorder="1" applyAlignment="1">
      <alignment horizontal="center" vertical="center" textRotation="90"/>
    </xf>
    <xf numFmtId="0" fontId="8" fillId="0" borderId="6" xfId="0" applyFont="1" applyBorder="1" applyAlignment="1">
      <alignment horizontal="center" vertical="center" wrapText="1"/>
    </xf>
    <xf numFmtId="0" fontId="8" fillId="0" borderId="0" xfId="0" applyFont="1" applyBorder="1" applyAlignment="1">
      <alignment horizontal="center" vertical="center" wrapText="1"/>
    </xf>
    <xf numFmtId="0" fontId="8" fillId="0" borderId="11" xfId="0" applyFont="1" applyBorder="1" applyAlignment="1">
      <alignment horizontal="center" vertical="center" wrapText="1"/>
    </xf>
    <xf numFmtId="0" fontId="6" fillId="16" borderId="48" xfId="0" applyFont="1" applyFill="1" applyBorder="1" applyAlignment="1">
      <alignment horizontal="center" vertical="center" textRotation="90"/>
    </xf>
    <xf numFmtId="0" fontId="6" fillId="16" borderId="49" xfId="0" applyFont="1" applyFill="1" applyBorder="1" applyAlignment="1">
      <alignment horizontal="center" vertical="center" textRotation="90"/>
    </xf>
    <xf numFmtId="0" fontId="6" fillId="16" borderId="50" xfId="0" applyFont="1" applyFill="1" applyBorder="1" applyAlignment="1">
      <alignment horizontal="center" vertical="center" textRotation="90"/>
    </xf>
    <xf numFmtId="0" fontId="6" fillId="16" borderId="46" xfId="0" applyFont="1" applyFill="1" applyBorder="1" applyAlignment="1">
      <alignment horizontal="center"/>
    </xf>
    <xf numFmtId="0" fontId="6" fillId="16" borderId="47" xfId="0" applyFont="1" applyFill="1" applyBorder="1" applyAlignment="1">
      <alignment horizontal="center"/>
    </xf>
    <xf numFmtId="0" fontId="6" fillId="16" borderId="62" xfId="0" applyFont="1" applyFill="1" applyBorder="1" applyAlignment="1">
      <alignment horizontal="center"/>
    </xf>
    <xf numFmtId="0" fontId="6" fillId="16" borderId="21" xfId="0" applyFont="1" applyFill="1" applyBorder="1" applyAlignment="1">
      <alignment horizontal="center"/>
    </xf>
    <xf numFmtId="0" fontId="6" fillId="16" borderId="20" xfId="0" applyFont="1" applyFill="1" applyBorder="1" applyAlignment="1">
      <alignment horizontal="center"/>
    </xf>
    <xf numFmtId="0" fontId="8" fillId="0" borderId="57" xfId="0" applyFont="1" applyBorder="1" applyAlignment="1">
      <alignment horizontal="center" vertical="center" wrapText="1"/>
    </xf>
    <xf numFmtId="0" fontId="8" fillId="0" borderId="55" xfId="0" applyFont="1" applyBorder="1" applyAlignment="1">
      <alignment horizontal="center" vertical="center" wrapText="1"/>
    </xf>
    <xf numFmtId="0" fontId="8" fillId="0" borderId="2" xfId="0" applyFont="1" applyBorder="1" applyAlignment="1">
      <alignment horizontal="center" vertical="center"/>
    </xf>
    <xf numFmtId="0" fontId="8" fillId="0" borderId="68" xfId="0" applyFont="1" applyBorder="1" applyAlignment="1">
      <alignment horizontal="center" vertical="center"/>
    </xf>
    <xf numFmtId="0" fontId="7" fillId="16" borderId="16" xfId="0" applyFont="1" applyFill="1" applyBorder="1" applyAlignment="1">
      <alignment horizontal="right"/>
    </xf>
    <xf numFmtId="0" fontId="7" fillId="16" borderId="17" xfId="0" applyFont="1" applyFill="1" applyBorder="1" applyAlignment="1">
      <alignment horizontal="right"/>
    </xf>
    <xf numFmtId="0" fontId="7" fillId="16" borderId="18" xfId="0" applyFont="1" applyFill="1" applyBorder="1" applyAlignment="1">
      <alignment horizontal="right"/>
    </xf>
    <xf numFmtId="0" fontId="7" fillId="16" borderId="16" xfId="0" applyFont="1" applyFill="1" applyBorder="1" applyAlignment="1">
      <alignment horizontal="left"/>
    </xf>
    <xf numFmtId="0" fontId="7" fillId="16" borderId="17" xfId="0" applyFont="1" applyFill="1" applyBorder="1" applyAlignment="1">
      <alignment horizontal="left"/>
    </xf>
    <xf numFmtId="0" fontId="7" fillId="16" borderId="18" xfId="0" applyFont="1" applyFill="1" applyBorder="1" applyAlignment="1">
      <alignment horizontal="left"/>
    </xf>
    <xf numFmtId="0" fontId="7" fillId="16" borderId="48" xfId="0" applyFont="1" applyFill="1" applyBorder="1" applyAlignment="1">
      <alignment horizontal="center" vertical="center" textRotation="90"/>
    </xf>
    <xf numFmtId="0" fontId="7" fillId="16" borderId="49" xfId="0" applyFont="1" applyFill="1" applyBorder="1" applyAlignment="1">
      <alignment horizontal="center" vertical="center" textRotation="90"/>
    </xf>
    <xf numFmtId="0" fontId="7" fillId="16" borderId="45" xfId="0" applyFont="1" applyFill="1" applyBorder="1" applyAlignment="1">
      <alignment horizontal="center" vertical="center" textRotation="90"/>
    </xf>
    <xf numFmtId="0" fontId="8" fillId="0" borderId="2" xfId="0" applyFont="1" applyBorder="1" applyAlignment="1">
      <alignment horizontal="center" vertical="center" wrapText="1"/>
    </xf>
    <xf numFmtId="0" fontId="8" fillId="0" borderId="4" xfId="0" applyFont="1" applyBorder="1" applyAlignment="1">
      <alignment horizontal="center" vertical="center" wrapText="1"/>
    </xf>
    <xf numFmtId="0" fontId="6" fillId="17" borderId="46" xfId="0" applyFont="1" applyFill="1" applyBorder="1" applyAlignment="1">
      <alignment horizontal="center"/>
    </xf>
    <xf numFmtId="0" fontId="6" fillId="17" borderId="47" xfId="0" applyFont="1" applyFill="1" applyBorder="1" applyAlignment="1">
      <alignment horizontal="center"/>
    </xf>
    <xf numFmtId="0" fontId="6" fillId="17" borderId="62" xfId="0" applyFont="1" applyFill="1" applyBorder="1" applyAlignment="1">
      <alignment horizontal="center"/>
    </xf>
    <xf numFmtId="0" fontId="6" fillId="17" borderId="21" xfId="0" applyFont="1" applyFill="1" applyBorder="1" applyAlignment="1">
      <alignment horizontal="center"/>
    </xf>
    <xf numFmtId="0" fontId="6" fillId="17" borderId="20" xfId="0" applyFont="1" applyFill="1" applyBorder="1" applyAlignment="1">
      <alignment horizontal="center"/>
    </xf>
    <xf numFmtId="0" fontId="8" fillId="0" borderId="10" xfId="0" applyFont="1" applyBorder="1" applyAlignment="1">
      <alignment horizontal="left" vertical="center" wrapText="1"/>
    </xf>
    <xf numFmtId="0" fontId="8" fillId="0" borderId="12" xfId="0" applyFont="1" applyBorder="1" applyAlignment="1">
      <alignment horizontal="left" vertical="center" wrapText="1"/>
    </xf>
    <xf numFmtId="0" fontId="6" fillId="18" borderId="48" xfId="0" applyFont="1" applyFill="1" applyBorder="1" applyAlignment="1">
      <alignment horizontal="center" vertical="center" textRotation="90"/>
    </xf>
    <xf numFmtId="0" fontId="6" fillId="18" borderId="49" xfId="0" applyFont="1" applyFill="1" applyBorder="1" applyAlignment="1">
      <alignment horizontal="center" vertical="center" textRotation="90"/>
    </xf>
    <xf numFmtId="0" fontId="6" fillId="18" borderId="50" xfId="0" applyFont="1" applyFill="1" applyBorder="1" applyAlignment="1">
      <alignment horizontal="center" vertical="center" textRotation="90"/>
    </xf>
    <xf numFmtId="0" fontId="6" fillId="18" borderId="46" xfId="0" applyFont="1" applyFill="1" applyBorder="1" applyAlignment="1">
      <alignment horizontal="center"/>
    </xf>
    <xf numFmtId="0" fontId="6" fillId="18" borderId="47" xfId="0" applyFont="1" applyFill="1" applyBorder="1" applyAlignment="1">
      <alignment horizontal="center"/>
    </xf>
    <xf numFmtId="0" fontId="6" fillId="18" borderId="62" xfId="0" applyFont="1" applyFill="1" applyBorder="1" applyAlignment="1">
      <alignment horizontal="center"/>
    </xf>
    <xf numFmtId="0" fontId="6" fillId="18" borderId="21" xfId="0" applyFont="1" applyFill="1" applyBorder="1" applyAlignment="1">
      <alignment horizontal="center"/>
    </xf>
    <xf numFmtId="0" fontId="6" fillId="18" borderId="20" xfId="0" applyFont="1" applyFill="1" applyBorder="1" applyAlignment="1">
      <alignment horizontal="center"/>
    </xf>
    <xf numFmtId="0" fontId="7" fillId="18" borderId="16" xfId="0" applyFont="1" applyFill="1" applyBorder="1" applyAlignment="1">
      <alignment horizontal="right"/>
    </xf>
    <xf numFmtId="0" fontId="7" fillId="18" borderId="17" xfId="0" applyFont="1" applyFill="1" applyBorder="1" applyAlignment="1">
      <alignment horizontal="right"/>
    </xf>
    <xf numFmtId="0" fontId="7" fillId="18" borderId="18" xfId="0" applyFont="1" applyFill="1" applyBorder="1" applyAlignment="1">
      <alignment horizontal="right"/>
    </xf>
    <xf numFmtId="0" fontId="7" fillId="18" borderId="16" xfId="0" applyFont="1" applyFill="1" applyBorder="1" applyAlignment="1">
      <alignment horizontal="left"/>
    </xf>
    <xf numFmtId="0" fontId="7" fillId="18" borderId="17" xfId="0" applyFont="1" applyFill="1" applyBorder="1" applyAlignment="1">
      <alignment horizontal="left"/>
    </xf>
    <xf numFmtId="0" fontId="7" fillId="18" borderId="18" xfId="0" applyFont="1" applyFill="1" applyBorder="1" applyAlignment="1">
      <alignment horizontal="left"/>
    </xf>
    <xf numFmtId="0" fontId="7" fillId="18" borderId="48" xfId="0" applyFont="1" applyFill="1" applyBorder="1" applyAlignment="1">
      <alignment horizontal="center" vertical="center" textRotation="90"/>
    </xf>
    <xf numFmtId="0" fontId="7" fillId="18" borderId="49" xfId="0" applyFont="1" applyFill="1" applyBorder="1" applyAlignment="1">
      <alignment horizontal="center" vertical="center" textRotation="90"/>
    </xf>
    <xf numFmtId="0" fontId="7" fillId="18" borderId="45" xfId="0" applyFont="1" applyFill="1" applyBorder="1" applyAlignment="1">
      <alignment horizontal="center" vertical="center" textRotation="90"/>
    </xf>
    <xf numFmtId="0" fontId="0" fillId="0" borderId="0" xfId="0" applyAlignment="1">
      <alignment wrapText="1"/>
    </xf>
    <xf numFmtId="0" fontId="0" fillId="0" borderId="0" xfId="0" applyFont="1" applyFill="1" applyBorder="1" applyAlignment="1">
      <alignment horizontal="center"/>
    </xf>
    <xf numFmtId="0" fontId="79" fillId="0" borderId="0" xfId="0" applyFont="1" applyFill="1" applyBorder="1" applyAlignment="1">
      <alignment horizontal="center" vertical="center"/>
    </xf>
    <xf numFmtId="0" fontId="56" fillId="0" borderId="0" xfId="0" applyFont="1" applyFill="1" applyBorder="1" applyAlignment="1">
      <alignment horizontal="center" vertical="center"/>
    </xf>
    <xf numFmtId="0" fontId="79" fillId="0" borderId="0" xfId="0" applyFont="1" applyFill="1" applyBorder="1" applyAlignment="1">
      <alignment horizontal="center"/>
    </xf>
    <xf numFmtId="0" fontId="145" fillId="0" borderId="0" xfId="0" applyFont="1" applyAlignment="1">
      <alignment vertical="center"/>
    </xf>
    <xf numFmtId="0" fontId="146" fillId="0" borderId="0" xfId="0" applyFont="1" applyAlignment="1">
      <alignment vertical="center"/>
    </xf>
    <xf numFmtId="0" fontId="146" fillId="0" borderId="0" xfId="0" applyFont="1" applyAlignment="1">
      <alignment horizontal="left" vertical="top" wrapText="1"/>
    </xf>
  </cellXfs>
  <cellStyles count="100">
    <cellStyle name="Lien hypertexte" xfId="1" builtinId="8"/>
    <cellStyle name="Lien hypertexte visité" xfId="2" builtinId="9" hidden="1"/>
    <cellStyle name="Lien hypertexte visité" xfId="3" builtinId="9" hidden="1"/>
    <cellStyle name="Lien hypertexte visité" xfId="4" builtinId="9" hidden="1"/>
    <cellStyle name="Lien hypertexte visité" xfId="5" builtinId="9" hidden="1"/>
    <cellStyle name="Lien hypertexte visité" xfId="6" builtinId="9" hidden="1"/>
    <cellStyle name="Lien hypertexte visité" xfId="7" builtinId="9" hidden="1"/>
    <cellStyle name="Lien hypertexte visité" xfId="8" builtinId="9" hidden="1"/>
    <cellStyle name="Lien hypertexte visité" xfId="9" builtinId="9" hidden="1"/>
    <cellStyle name="Lien hypertexte visité" xfId="10" builtinId="9" hidden="1"/>
    <cellStyle name="Lien hypertexte visité" xfId="11" builtinId="9" hidden="1"/>
    <cellStyle name="Lien hypertexte visité" xfId="12" builtinId="9" hidden="1"/>
    <cellStyle name="Lien hypertexte visité" xfId="13" builtinId="9" hidden="1"/>
    <cellStyle name="Lien hypertexte visité" xfId="14" builtinId="9" hidden="1"/>
    <cellStyle name="Lien hypertexte visité" xfId="15" builtinId="9" hidden="1"/>
    <cellStyle name="Lien hypertexte visité" xfId="16" builtinId="9" hidden="1"/>
    <cellStyle name="Lien hypertexte visité" xfId="17" builtinId="9" hidden="1"/>
    <cellStyle name="Lien hypertexte visité" xfId="18" builtinId="9" hidden="1"/>
    <cellStyle name="Lien hypertexte visité" xfId="19" builtinId="9" hidden="1"/>
    <cellStyle name="Lien hypertexte visité" xfId="20" builtinId="9" hidden="1"/>
    <cellStyle name="Lien hypertexte visité" xfId="21" builtinId="9" hidden="1"/>
    <cellStyle name="Lien hypertexte visité" xfId="22" builtinId="9" hidden="1"/>
    <cellStyle name="Lien hypertexte visité" xfId="23" builtinId="9" hidden="1"/>
    <cellStyle name="Lien hypertexte visité" xfId="24" builtinId="9" hidden="1"/>
    <cellStyle name="Lien hypertexte visité" xfId="25" builtinId="9" hidden="1"/>
    <cellStyle name="Lien hypertexte visité" xfId="26" builtinId="9" hidden="1"/>
    <cellStyle name="Lien hypertexte visité" xfId="27" builtinId="9" hidden="1"/>
    <cellStyle name="Lien hypertexte visité" xfId="28" builtinId="9" hidden="1"/>
    <cellStyle name="Lien hypertexte visité" xfId="29" builtinId="9" hidden="1"/>
    <cellStyle name="Lien hypertexte visité" xfId="30" builtinId="9" hidden="1"/>
    <cellStyle name="Lien hypertexte visité" xfId="31" builtinId="9" hidden="1"/>
    <cellStyle name="Lien hypertexte visité" xfId="32" builtinId="9" hidden="1"/>
    <cellStyle name="Lien hypertexte visité" xfId="33" builtinId="9" hidden="1"/>
    <cellStyle name="Lien hypertexte visité" xfId="34" builtinId="9" hidden="1"/>
    <cellStyle name="Lien hypertexte visité" xfId="35" builtinId="9" hidden="1"/>
    <cellStyle name="Lien hypertexte visité" xfId="36" builtinId="9" hidden="1"/>
    <cellStyle name="Lien hypertexte visité" xfId="37" builtinId="9" hidden="1"/>
    <cellStyle name="Lien hypertexte visité" xfId="38" builtinId="9" hidden="1"/>
    <cellStyle name="Lien hypertexte visité" xfId="39" builtinId="9" hidden="1"/>
    <cellStyle name="Lien hypertexte visité" xfId="40" builtinId="9" hidden="1"/>
    <cellStyle name="Lien hypertexte visité" xfId="41" builtinId="9" hidden="1"/>
    <cellStyle name="Lien hypertexte visité" xfId="42" builtinId="9" hidden="1"/>
    <cellStyle name="Lien hypertexte visité" xfId="43" builtinId="9" hidden="1"/>
    <cellStyle name="Lien hypertexte visité" xfId="44" builtinId="9" hidden="1"/>
    <cellStyle name="Lien hypertexte visité" xfId="45" builtinId="9" hidden="1"/>
    <cellStyle name="Lien hypertexte visité" xfId="46" builtinId="9" hidden="1"/>
    <cellStyle name="Lien hypertexte visité" xfId="47" builtinId="9" hidden="1"/>
    <cellStyle name="Lien hypertexte visité" xfId="48" builtinId="9" hidden="1"/>
    <cellStyle name="Lien hypertexte visité" xfId="49" builtinId="9" hidden="1"/>
    <cellStyle name="Lien hypertexte visité" xfId="50" builtinId="9" hidden="1"/>
    <cellStyle name="Lien hypertexte visité" xfId="51" builtinId="9" hidden="1"/>
    <cellStyle name="Lien hypertexte visité" xfId="52" builtinId="9" hidden="1"/>
    <cellStyle name="Lien hypertexte visité" xfId="53" builtinId="9" hidden="1"/>
    <cellStyle name="Lien hypertexte visité" xfId="54" builtinId="9" hidden="1"/>
    <cellStyle name="Lien hypertexte visité" xfId="55" builtinId="9" hidden="1"/>
    <cellStyle name="Lien hypertexte visité" xfId="56" builtinId="9" hidden="1"/>
    <cellStyle name="Lien hypertexte visité" xfId="57" builtinId="9" hidden="1"/>
    <cellStyle name="Lien hypertexte visité" xfId="58" builtinId="9" hidden="1"/>
    <cellStyle name="Lien hypertexte visité" xfId="59" builtinId="9" hidden="1"/>
    <cellStyle name="Lien hypertexte visité" xfId="60" builtinId="9" hidden="1"/>
    <cellStyle name="Lien hypertexte visité" xfId="61" builtinId="9" hidden="1"/>
    <cellStyle name="Lien hypertexte visité" xfId="62" builtinId="9" hidden="1"/>
    <cellStyle name="Lien hypertexte visité" xfId="63" builtinId="9" hidden="1"/>
    <cellStyle name="Lien hypertexte visité" xfId="64" builtinId="9" hidden="1"/>
    <cellStyle name="Lien hypertexte visité" xfId="65" builtinId="9" hidden="1"/>
    <cellStyle name="Lien hypertexte visité" xfId="66" builtinId="9" hidden="1"/>
    <cellStyle name="Lien hypertexte visité" xfId="67" builtinId="9" hidden="1"/>
    <cellStyle name="Lien hypertexte visité" xfId="68" builtinId="9" hidden="1"/>
    <cellStyle name="Lien hypertexte visité" xfId="69" builtinId="9" hidden="1"/>
    <cellStyle name="Lien hypertexte visité" xfId="70" builtinId="9" hidden="1"/>
    <cellStyle name="Lien hypertexte visité" xfId="71" builtinId="9" hidden="1"/>
    <cellStyle name="Lien hypertexte visité" xfId="72" builtinId="9" hidden="1"/>
    <cellStyle name="Lien hypertexte visité" xfId="73" builtinId="9" hidden="1"/>
    <cellStyle name="Lien hypertexte visité" xfId="74" builtinId="9" hidden="1"/>
    <cellStyle name="Lien hypertexte visité" xfId="75" builtinId="9" hidden="1"/>
    <cellStyle name="Lien hypertexte visité" xfId="76" builtinId="9" hidden="1"/>
    <cellStyle name="Lien hypertexte visité" xfId="77" builtinId="9" hidden="1"/>
    <cellStyle name="Lien hypertexte visité" xfId="78" builtinId="9" hidden="1"/>
    <cellStyle name="Lien hypertexte visité" xfId="79" builtinId="9" hidden="1"/>
    <cellStyle name="Lien hypertexte visité" xfId="80" builtinId="9" hidden="1"/>
    <cellStyle name="Lien hypertexte visité" xfId="81" builtinId="9" hidden="1"/>
    <cellStyle name="Lien hypertexte visité" xfId="82" builtinId="9" hidden="1"/>
    <cellStyle name="Lien hypertexte visité" xfId="83" builtinId="9" hidden="1"/>
    <cellStyle name="Lien hypertexte visité" xfId="84" builtinId="9" hidden="1"/>
    <cellStyle name="Lien hypertexte visité" xfId="85" builtinId="9" hidden="1"/>
    <cellStyle name="Lien hypertexte visité" xfId="86" builtinId="9" hidden="1"/>
    <cellStyle name="Lien hypertexte visité" xfId="87" builtinId="9" hidden="1"/>
    <cellStyle name="Lien hypertexte visité" xfId="88" builtinId="9" hidden="1"/>
    <cellStyle name="Lien hypertexte visité" xfId="89" builtinId="9" hidden="1"/>
    <cellStyle name="Lien hypertexte visité" xfId="90" builtinId="9" hidden="1"/>
    <cellStyle name="Lien hypertexte visité" xfId="91" builtinId="9" hidden="1"/>
    <cellStyle name="Lien hypertexte visité" xfId="92" builtinId="9" hidden="1"/>
    <cellStyle name="Lien hypertexte visité" xfId="93" builtinId="9" hidden="1"/>
    <cellStyle name="Lien hypertexte visité" xfId="94" builtinId="9" hidden="1"/>
    <cellStyle name="Lien hypertexte visité" xfId="95" builtinId="9" hidden="1"/>
    <cellStyle name="Lien hypertexte visité" xfId="96" builtinId="9" hidden="1"/>
    <cellStyle name="Lien hypertexte visité" xfId="97" builtinId="9" hidden="1"/>
    <cellStyle name="Normal" xfId="0" builtinId="0"/>
    <cellStyle name="Normal 2" xfId="98"/>
    <cellStyle name="Normal 2 2" xfId="99"/>
  </cellStyles>
  <dxfs count="167">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ill>
        <patternFill>
          <bgColor theme="9" tint="0.39994506668294322"/>
        </patternFill>
      </fill>
    </dxf>
    <dxf>
      <fill>
        <patternFill>
          <bgColor theme="6" tint="0.39994506668294322"/>
        </patternFill>
      </fill>
    </dxf>
    <dxf>
      <fill>
        <patternFill>
          <bgColor theme="6" tint="0.39994506668294322"/>
        </patternFill>
      </fill>
    </dxf>
    <dxf>
      <fill>
        <patternFill>
          <bgColor theme="6" tint="0.39994506668294322"/>
        </patternFill>
      </fill>
    </dxf>
    <dxf>
      <fill>
        <patternFill>
          <bgColor theme="7" tint="0.59996337778862885"/>
        </patternFill>
      </fill>
    </dxf>
    <dxf>
      <fill>
        <patternFill>
          <bgColor theme="7" tint="0.59996337778862885"/>
        </patternFill>
      </fill>
    </dxf>
    <dxf>
      <fill>
        <patternFill>
          <bgColor theme="7" tint="0.59996337778862885"/>
        </patternFill>
      </fill>
    </dxf>
    <dxf>
      <fill>
        <patternFill>
          <bgColor theme="7" tint="0.79998168889431442"/>
        </patternFill>
      </fill>
    </dxf>
    <dxf>
      <fill>
        <patternFill>
          <bgColor theme="7" tint="0.79998168889431442"/>
        </patternFill>
      </fill>
    </dxf>
    <dxf>
      <fill>
        <patternFill>
          <bgColor theme="7" tint="0.79998168889431442"/>
        </patternFill>
      </fill>
    </dxf>
    <dxf>
      <fill>
        <patternFill>
          <bgColor theme="6" tint="0.39994506668294322"/>
        </patternFill>
      </fill>
    </dxf>
    <dxf>
      <fill>
        <patternFill>
          <bgColor theme="7" tint="0.79998168889431442"/>
        </patternFill>
      </fill>
    </dxf>
    <dxf>
      <font>
        <color auto="1"/>
      </font>
      <fill>
        <patternFill>
          <bgColor rgb="FFFF0000"/>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5" tint="0.59996337778862885"/>
        </patternFill>
      </fill>
    </dxf>
    <dxf>
      <fill>
        <patternFill>
          <bgColor theme="0" tint="-0.14996795556505021"/>
        </patternFill>
      </fill>
    </dxf>
    <dxf>
      <fill>
        <patternFill>
          <bgColor theme="5" tint="0.59996337778862885"/>
        </patternFill>
      </fill>
    </dxf>
    <dxf>
      <fill>
        <patternFill>
          <bgColor theme="5" tint="0.79998168889431442"/>
        </patternFill>
      </fill>
    </dxf>
  </dxfs>
  <tableStyles count="0" defaultTableStyle="TableStyleMedium9" defaultPivotStyle="PivotStyleMedium4"/>
  <colors>
    <mruColors>
      <color rgb="FFEAF0F6"/>
      <color rgb="FFE5F4F7"/>
      <color rgb="FFF5F8EE"/>
      <color rgb="FFFFE7FF"/>
      <color rgb="FFFFCCFF"/>
      <color rgb="FFFF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0" Type="http://schemas.openxmlformats.org/officeDocument/2006/relationships/worksheet" Target="worksheets/sheet20.xml"/><Relationship Id="rId41" Type="http://schemas.openxmlformats.org/officeDocument/2006/relationships/worksheet" Target="worksheets/sheet41.xml"/></Relationships>
</file>

<file path=xl/charts/_rels/chart1.xml.rels><?xml version="1.0" encoding="UTF-8" standalone="yes"?>
<Relationships xmlns="http://schemas.openxmlformats.org/package/2006/relationships"><Relationship Id="rId1" Type="http://schemas.openxmlformats.org/officeDocument/2006/relationships/image" Target="../media/image9.pn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fr-FR"/>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1"/>
    <c:plotArea>
      <c:layout>
        <c:manualLayout>
          <c:layoutTarget val="inner"/>
          <c:xMode val="edge"/>
          <c:yMode val="edge"/>
          <c:x val="9.0977602219868614E-2"/>
          <c:y val="0.1206468327843041"/>
          <c:w val="0.74421363114656391"/>
          <c:h val="0.76945063737937225"/>
        </c:manualLayout>
      </c:layout>
      <c:radarChart>
        <c:radarStyle val="marker"/>
        <c:varyColors val="0"/>
        <c:ser>
          <c:idx val="0"/>
          <c:order val="0"/>
          <c:tx>
            <c:strRef>
              <c:f>'Pres-02'!$O$6</c:f>
              <c:strCache>
                <c:ptCount val="1"/>
              </c:strCache>
            </c:strRef>
          </c:tx>
          <c:spPr>
            <a:ln w="47625">
              <a:noFill/>
            </a:ln>
            <a:effectLst>
              <a:outerShdw blurRad="50800" dist="38100" dir="2700000" algn="tl" rotWithShape="0">
                <a:srgbClr val="000000">
                  <a:alpha val="43000"/>
                </a:srgbClr>
              </a:outerShdw>
            </a:effectLst>
          </c:spPr>
          <c:marker>
            <c:symbol val="circle"/>
            <c:size val="13"/>
            <c:spPr>
              <a:solidFill>
                <a:schemeClr val="accent6">
                  <a:lumMod val="40000"/>
                  <a:lumOff val="60000"/>
                </a:schemeClr>
              </a:solidFill>
              <a:ln>
                <a:solidFill>
                  <a:schemeClr val="accent6">
                    <a:lumMod val="75000"/>
                  </a:schemeClr>
                </a:solidFill>
              </a:ln>
              <a:effectLst>
                <a:outerShdw blurRad="50800" dist="38100" dir="2700000" algn="tl" rotWithShape="0">
                  <a:srgbClr val="000000">
                    <a:alpha val="43000"/>
                  </a:srgbClr>
                </a:outerShdw>
              </a:effectLst>
            </c:spPr>
          </c:marker>
          <c:cat>
            <c:strRef>
              <c:f>'Pres-02'!$J$7:$J$12</c:f>
              <c:strCache>
                <c:ptCount val="6"/>
                <c:pt idx="0">
                  <c:v>M</c:v>
                </c:pt>
                <c:pt idx="1">
                  <c:v>ME</c:v>
                </c:pt>
                <c:pt idx="2">
                  <c:v>E</c:v>
                </c:pt>
                <c:pt idx="3">
                  <c:v>EI</c:v>
                </c:pt>
                <c:pt idx="4">
                  <c:v>I</c:v>
                </c:pt>
                <c:pt idx="5">
                  <c:v>IM</c:v>
                </c:pt>
              </c:strCache>
            </c:strRef>
          </c:cat>
          <c:val>
            <c:numRef>
              <c:f>'Pres-02'!$O$7:$O$12</c:f>
              <c:numCache>
                <c:formatCode>General</c:formatCode>
                <c:ptCount val="6"/>
                <c:pt idx="0">
                  <c:v>3.5</c:v>
                </c:pt>
                <c:pt idx="1">
                  <c:v>10</c:v>
                </c:pt>
                <c:pt idx="2">
                  <c:v>10</c:v>
                </c:pt>
                <c:pt idx="3">
                  <c:v>10</c:v>
                </c:pt>
                <c:pt idx="4">
                  <c:v>10</c:v>
                </c:pt>
                <c:pt idx="5">
                  <c:v>10</c:v>
                </c:pt>
              </c:numCache>
            </c:numRef>
          </c:val>
          <c:extLst>
            <c:ext xmlns:c16="http://schemas.microsoft.com/office/drawing/2014/chart" uri="{C3380CC4-5D6E-409C-BE32-E72D297353CC}">
              <c16:uniqueId val="{00000000-0EDE-47A8-95CD-1AC1823EEA92}"/>
            </c:ext>
          </c:extLst>
        </c:ser>
        <c:ser>
          <c:idx val="1"/>
          <c:order val="1"/>
          <c:tx>
            <c:strRef>
              <c:f>'Pres-02'!$P$6</c:f>
              <c:strCache>
                <c:ptCount val="1"/>
              </c:strCache>
            </c:strRef>
          </c:tx>
          <c:spPr>
            <a:ln w="47625">
              <a:noFill/>
            </a:ln>
            <a:effectLst>
              <a:outerShdw blurRad="50800" dist="38100" dir="2700000" algn="tl" rotWithShape="0">
                <a:srgbClr val="000000">
                  <a:alpha val="43000"/>
                </a:srgbClr>
              </a:outerShdw>
            </a:effectLst>
          </c:spPr>
          <c:marker>
            <c:symbol val="circle"/>
            <c:size val="12"/>
            <c:spPr>
              <a:solidFill>
                <a:schemeClr val="accent6">
                  <a:lumMod val="75000"/>
                </a:schemeClr>
              </a:solidFill>
              <a:ln>
                <a:solidFill>
                  <a:schemeClr val="accent6">
                    <a:lumMod val="75000"/>
                  </a:schemeClr>
                </a:solidFill>
              </a:ln>
              <a:effectLst>
                <a:outerShdw blurRad="50800" dist="38100" dir="2700000" algn="tl" rotWithShape="0">
                  <a:srgbClr val="000000">
                    <a:alpha val="43000"/>
                  </a:srgbClr>
                </a:outerShdw>
              </a:effectLst>
            </c:spPr>
          </c:marker>
          <c:cat>
            <c:strRef>
              <c:f>'Pres-02'!$J$7:$J$12</c:f>
              <c:strCache>
                <c:ptCount val="6"/>
                <c:pt idx="0">
                  <c:v>M</c:v>
                </c:pt>
                <c:pt idx="1">
                  <c:v>ME</c:v>
                </c:pt>
                <c:pt idx="2">
                  <c:v>E</c:v>
                </c:pt>
                <c:pt idx="3">
                  <c:v>EI</c:v>
                </c:pt>
                <c:pt idx="4">
                  <c:v>I</c:v>
                </c:pt>
                <c:pt idx="5">
                  <c:v>IM</c:v>
                </c:pt>
              </c:strCache>
            </c:strRef>
          </c:cat>
          <c:val>
            <c:numRef>
              <c:f>'Pres-02'!$P$7:$P$12</c:f>
              <c:numCache>
                <c:formatCode>General</c:formatCode>
                <c:ptCount val="6"/>
                <c:pt idx="0">
                  <c:v>10</c:v>
                </c:pt>
                <c:pt idx="1">
                  <c:v>10</c:v>
                </c:pt>
                <c:pt idx="2">
                  <c:v>10</c:v>
                </c:pt>
                <c:pt idx="3">
                  <c:v>10</c:v>
                </c:pt>
                <c:pt idx="4">
                  <c:v>10</c:v>
                </c:pt>
                <c:pt idx="5">
                  <c:v>10</c:v>
                </c:pt>
              </c:numCache>
            </c:numRef>
          </c:val>
          <c:extLst>
            <c:ext xmlns:c16="http://schemas.microsoft.com/office/drawing/2014/chart" uri="{C3380CC4-5D6E-409C-BE32-E72D297353CC}">
              <c16:uniqueId val="{00000001-0EDE-47A8-95CD-1AC1823EEA92}"/>
            </c:ext>
          </c:extLst>
        </c:ser>
        <c:ser>
          <c:idx val="2"/>
          <c:order val="2"/>
          <c:tx>
            <c:strRef>
              <c:f>'Pres-02'!$Q$6</c:f>
              <c:strCache>
                <c:ptCount val="1"/>
              </c:strCache>
            </c:strRef>
          </c:tx>
          <c:spPr>
            <a:ln w="47625">
              <a:noFill/>
            </a:ln>
            <a:effectLst>
              <a:outerShdw blurRad="50800" dist="38100" dir="2700000" algn="tl" rotWithShape="0">
                <a:srgbClr val="000000">
                  <a:alpha val="43000"/>
                </a:srgbClr>
              </a:outerShdw>
            </a:effectLst>
          </c:spPr>
          <c:marker>
            <c:symbol val="circle"/>
            <c:size val="10"/>
            <c:spPr>
              <a:solidFill>
                <a:schemeClr val="accent6">
                  <a:lumMod val="50000"/>
                </a:schemeClr>
              </a:solidFill>
              <a:ln>
                <a:solidFill>
                  <a:schemeClr val="accent6">
                    <a:lumMod val="50000"/>
                  </a:schemeClr>
                </a:solidFill>
              </a:ln>
              <a:effectLst>
                <a:outerShdw blurRad="50800" dist="38100" dir="2700000" algn="tl" rotWithShape="0">
                  <a:srgbClr val="000000">
                    <a:alpha val="43000"/>
                  </a:srgbClr>
                </a:outerShdw>
              </a:effectLst>
            </c:spPr>
          </c:marker>
          <c:cat>
            <c:strRef>
              <c:f>'Pres-02'!$J$7:$J$12</c:f>
              <c:strCache>
                <c:ptCount val="6"/>
                <c:pt idx="0">
                  <c:v>M</c:v>
                </c:pt>
                <c:pt idx="1">
                  <c:v>ME</c:v>
                </c:pt>
                <c:pt idx="2">
                  <c:v>E</c:v>
                </c:pt>
                <c:pt idx="3">
                  <c:v>EI</c:v>
                </c:pt>
                <c:pt idx="4">
                  <c:v>I</c:v>
                </c:pt>
                <c:pt idx="5">
                  <c:v>IM</c:v>
                </c:pt>
              </c:strCache>
            </c:strRef>
          </c:cat>
          <c:val>
            <c:numRef>
              <c:f>'Pres-02'!$Q$7:$Q$12</c:f>
              <c:numCache>
                <c:formatCode>General</c:formatCode>
                <c:ptCount val="6"/>
                <c:pt idx="0">
                  <c:v>10</c:v>
                </c:pt>
                <c:pt idx="1">
                  <c:v>1.5</c:v>
                </c:pt>
                <c:pt idx="2">
                  <c:v>10</c:v>
                </c:pt>
                <c:pt idx="3">
                  <c:v>10</c:v>
                </c:pt>
                <c:pt idx="4">
                  <c:v>10</c:v>
                </c:pt>
                <c:pt idx="5">
                  <c:v>10</c:v>
                </c:pt>
              </c:numCache>
            </c:numRef>
          </c:val>
          <c:extLst>
            <c:ext xmlns:c16="http://schemas.microsoft.com/office/drawing/2014/chart" uri="{C3380CC4-5D6E-409C-BE32-E72D297353CC}">
              <c16:uniqueId val="{00000002-0EDE-47A8-95CD-1AC1823EEA92}"/>
            </c:ext>
          </c:extLst>
        </c:ser>
        <c:dLbls>
          <c:showLegendKey val="0"/>
          <c:showVal val="0"/>
          <c:showCatName val="0"/>
          <c:showSerName val="0"/>
          <c:showPercent val="0"/>
          <c:showBubbleSize val="0"/>
        </c:dLbls>
        <c:axId val="453752040"/>
        <c:axId val="525701960"/>
      </c:radarChart>
      <c:catAx>
        <c:axId val="453752040"/>
        <c:scaling>
          <c:orientation val="minMax"/>
        </c:scaling>
        <c:delete val="0"/>
        <c:axPos val="b"/>
        <c:majorGridlines/>
        <c:numFmt formatCode="General" sourceLinked="0"/>
        <c:majorTickMark val="out"/>
        <c:minorTickMark val="none"/>
        <c:tickLblPos val="nextTo"/>
        <c:txPr>
          <a:bodyPr/>
          <a:lstStyle/>
          <a:p>
            <a:pPr>
              <a:defRPr sz="1050" b="1">
                <a:latin typeface="Arial"/>
                <a:cs typeface="Arial"/>
              </a:defRPr>
            </a:pPr>
            <a:endParaRPr lang="fr-FR"/>
          </a:p>
        </c:txPr>
        <c:crossAx val="525701960"/>
        <c:crosses val="autoZero"/>
        <c:auto val="1"/>
        <c:lblAlgn val="ctr"/>
        <c:lblOffset val="100"/>
        <c:noMultiLvlLbl val="0"/>
      </c:catAx>
      <c:valAx>
        <c:axId val="525701960"/>
        <c:scaling>
          <c:orientation val="minMax"/>
          <c:max val="4"/>
          <c:min val="0"/>
        </c:scaling>
        <c:delete val="0"/>
        <c:axPos val="l"/>
        <c:majorGridlines>
          <c:spPr>
            <a:ln>
              <a:noFill/>
            </a:ln>
          </c:spPr>
        </c:majorGridlines>
        <c:numFmt formatCode="General" sourceLinked="1"/>
        <c:majorTickMark val="none"/>
        <c:minorTickMark val="none"/>
        <c:tickLblPos val="none"/>
        <c:crossAx val="453752040"/>
        <c:crosses val="autoZero"/>
        <c:crossBetween val="between"/>
      </c:valAx>
      <c:spPr>
        <a:blipFill rotWithShape="1">
          <a:blip xmlns:r="http://schemas.openxmlformats.org/officeDocument/2006/relationships" r:embed="rId1"/>
          <a:stretch>
            <a:fillRect/>
          </a:stretch>
        </a:blipFill>
      </c:spPr>
    </c:plotArea>
    <c:plotVisOnly val="1"/>
    <c:dispBlanksAs val="gap"/>
    <c:showDLblsOverMax val="0"/>
  </c:chart>
  <c:spPr>
    <a:solidFill>
      <a:schemeClr val="bg1"/>
    </a:solidFill>
    <a:ln>
      <a:noFill/>
    </a:ln>
  </c:spPr>
  <c:printSettings>
    <c:headerFooter/>
    <c:pageMargins b="1" l="0.75" r="0.75" t="1" header="0.5" footer="0.5"/>
    <c:pageSetup/>
  </c:printSettings>
</c:chartSpace>
</file>

<file path=xl/ctrlProps/ctrlProp1.xml><?xml version="1.0" encoding="utf-8"?>
<formControlPr xmlns="http://schemas.microsoft.com/office/spreadsheetml/2009/9/main" objectType="CheckBox" checked="Checked" lockText="1" noThreeD="1"/>
</file>

<file path=xl/ctrlProps/ctrlProp2.xml><?xml version="1.0" encoding="utf-8"?>
<formControlPr xmlns="http://schemas.microsoft.com/office/spreadsheetml/2009/9/main" objectType="CheckBox" lockText="1" noThreeD="1"/>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emf"/></Relationships>
</file>

<file path=xl/drawings/_rels/drawing12.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emf"/></Relationships>
</file>

<file path=xl/drawings/_rels/drawing15.xml.rels><?xml version="1.0" encoding="UTF-8" standalone="yes"?>
<Relationships xmlns="http://schemas.openxmlformats.org/package/2006/relationships"><Relationship Id="rId2" Type="http://schemas.openxmlformats.org/officeDocument/2006/relationships/image" Target="../media/image22.emf"/><Relationship Id="rId1" Type="http://schemas.openxmlformats.org/officeDocument/2006/relationships/image" Target="../media/image23.emf"/></Relationships>
</file>

<file path=xl/drawings/_rels/drawing16.xml.rels><?xml version="1.0" encoding="UTF-8" standalone="yes"?>
<Relationships xmlns="http://schemas.openxmlformats.org/package/2006/relationships"><Relationship Id="rId1" Type="http://schemas.openxmlformats.org/officeDocument/2006/relationships/image" Target="../media/image24.emf"/></Relationships>
</file>

<file path=xl/drawings/_rels/drawing17.xml.rels><?xml version="1.0" encoding="UTF-8" standalone="yes"?>
<Relationships xmlns="http://schemas.openxmlformats.org/package/2006/relationships"><Relationship Id="rId2" Type="http://schemas.openxmlformats.org/officeDocument/2006/relationships/image" Target="../media/image22.emf"/><Relationship Id="rId1" Type="http://schemas.openxmlformats.org/officeDocument/2006/relationships/image" Target="../media/image23.emf"/></Relationships>
</file>

<file path=xl/drawings/_rels/drawing18.xml.rels><?xml version="1.0" encoding="UTF-8" standalone="yes"?>
<Relationships xmlns="http://schemas.openxmlformats.org/package/2006/relationships"><Relationship Id="rId1" Type="http://schemas.openxmlformats.org/officeDocument/2006/relationships/image" Target="../media/image25.emf"/></Relationships>
</file>

<file path=xl/drawings/_rels/drawing19.xml.rels><?xml version="1.0" encoding="UTF-8" standalone="yes"?>
<Relationships xmlns="http://schemas.openxmlformats.org/package/2006/relationships"><Relationship Id="rId1" Type="http://schemas.openxmlformats.org/officeDocument/2006/relationships/image" Target="../media/image25.emf"/></Relationships>
</file>

<file path=xl/drawings/_rels/drawing2.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jpg"/></Relationships>
</file>

<file path=xl/drawings/_rels/drawing20.xml.rels><?xml version="1.0" encoding="UTF-8" standalone="yes"?>
<Relationships xmlns="http://schemas.openxmlformats.org/package/2006/relationships"><Relationship Id="rId1" Type="http://schemas.openxmlformats.org/officeDocument/2006/relationships/image" Target="../media/image25.emf"/></Relationships>
</file>

<file path=xl/drawings/_rels/drawing21.xml.rels><?xml version="1.0" encoding="UTF-8" standalone="yes"?>
<Relationships xmlns="http://schemas.openxmlformats.org/package/2006/relationships"><Relationship Id="rId1" Type="http://schemas.openxmlformats.org/officeDocument/2006/relationships/image" Target="../media/image25.emf"/></Relationships>
</file>

<file path=xl/drawings/_rels/drawing22.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jpeg"/><Relationship Id="rId7" Type="http://schemas.openxmlformats.org/officeDocument/2006/relationships/image" Target="../media/image17.png"/><Relationship Id="rId2" Type="http://schemas.openxmlformats.org/officeDocument/2006/relationships/image" Target="../media/image12.jpeg"/><Relationship Id="rId1" Type="http://schemas.openxmlformats.org/officeDocument/2006/relationships/image" Target="../media/image11.jpeg"/><Relationship Id="rId6" Type="http://schemas.openxmlformats.org/officeDocument/2006/relationships/image" Target="../media/image16.png"/><Relationship Id="rId5" Type="http://schemas.openxmlformats.org/officeDocument/2006/relationships/image" Target="../media/image15.png"/><Relationship Id="rId10" Type="http://schemas.openxmlformats.org/officeDocument/2006/relationships/image" Target="../media/image22.emf"/><Relationship Id="rId4" Type="http://schemas.openxmlformats.org/officeDocument/2006/relationships/image" Target="../media/image14.png"/><Relationship Id="rId9" Type="http://schemas.openxmlformats.org/officeDocument/2006/relationships/image" Target="../media/image19.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jpeg"/><Relationship Id="rId7" Type="http://schemas.openxmlformats.org/officeDocument/2006/relationships/image" Target="../media/image17.png"/><Relationship Id="rId2" Type="http://schemas.openxmlformats.org/officeDocument/2006/relationships/image" Target="../media/image12.jpeg"/><Relationship Id="rId1" Type="http://schemas.openxmlformats.org/officeDocument/2006/relationships/image" Target="../media/image11.jpeg"/><Relationship Id="rId6" Type="http://schemas.openxmlformats.org/officeDocument/2006/relationships/image" Target="../media/image16.png"/><Relationship Id="rId5" Type="http://schemas.openxmlformats.org/officeDocument/2006/relationships/image" Target="../media/image15.png"/><Relationship Id="rId10" Type="http://schemas.openxmlformats.org/officeDocument/2006/relationships/image" Target="../media/image22.emf"/><Relationship Id="rId4" Type="http://schemas.openxmlformats.org/officeDocument/2006/relationships/image" Target="../media/image14.png"/><Relationship Id="rId9" Type="http://schemas.openxmlformats.org/officeDocument/2006/relationships/image" Target="../media/image19.png"/></Relationships>
</file>

<file path=xl/drawings/_rels/drawing24.xml.rels><?xml version="1.0" encoding="UTF-8" standalone="yes"?>
<Relationships xmlns="http://schemas.openxmlformats.org/package/2006/relationships"><Relationship Id="rId3" Type="http://schemas.openxmlformats.org/officeDocument/2006/relationships/image" Target="../media/image28.png"/><Relationship Id="rId7" Type="http://schemas.openxmlformats.org/officeDocument/2006/relationships/image" Target="../media/image32.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s>
</file>

<file path=xl/drawings/_rels/drawing25.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s>
</file>

<file path=xl/drawings/_rels/drawing3.xml.rels><?xml version="1.0" encoding="UTF-8" standalone="yes"?>
<Relationships xmlns="http://schemas.openxmlformats.org/package/2006/relationships"><Relationship Id="rId2" Type="http://schemas.openxmlformats.org/officeDocument/2006/relationships/image" Target="../media/image7.emf"/><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chart" Target="../charts/chart1.xml"/></Relationships>
</file>

<file path=xl/drawings/_rels/drawing9.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jpeg"/><Relationship Id="rId7" Type="http://schemas.openxmlformats.org/officeDocument/2006/relationships/image" Target="../media/image17.png"/><Relationship Id="rId2" Type="http://schemas.openxmlformats.org/officeDocument/2006/relationships/image" Target="../media/image12.jpeg"/><Relationship Id="rId1" Type="http://schemas.openxmlformats.org/officeDocument/2006/relationships/image" Target="../media/image11.jpe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 Id="rId9" Type="http://schemas.openxmlformats.org/officeDocument/2006/relationships/image" Target="../media/image19.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xdr:twoCellAnchor editAs="oneCell">
    <xdr:from>
      <xdr:col>5</xdr:col>
      <xdr:colOff>361950</xdr:colOff>
      <xdr:row>39</xdr:row>
      <xdr:rowOff>28576</xdr:rowOff>
    </xdr:from>
    <xdr:to>
      <xdr:col>13</xdr:col>
      <xdr:colOff>219075</xdr:colOff>
      <xdr:row>63</xdr:row>
      <xdr:rowOff>7796</xdr:rowOff>
    </xdr:to>
    <xdr:pic>
      <xdr:nvPicPr>
        <xdr:cNvPr id="2" name="Image 1"/>
        <xdr:cNvPicPr>
          <a:picLocks noChangeAspect="1"/>
        </xdr:cNvPicPr>
      </xdr:nvPicPr>
      <xdr:blipFill>
        <a:blip xmlns:r="http://schemas.openxmlformats.org/officeDocument/2006/relationships" r:embed="rId1"/>
        <a:stretch>
          <a:fillRect/>
        </a:stretch>
      </xdr:blipFill>
      <xdr:spPr>
        <a:xfrm>
          <a:off x="3790950" y="7267576"/>
          <a:ext cx="5343525" cy="3865420"/>
        </a:xfrm>
        <a:prstGeom prst="rect">
          <a:avLst/>
        </a:prstGeom>
      </xdr:spPr>
    </xdr:pic>
    <xdr:clientData/>
  </xdr:twoCellAnchor>
  <xdr:twoCellAnchor editAs="oneCell">
    <xdr:from>
      <xdr:col>0</xdr:col>
      <xdr:colOff>419100</xdr:colOff>
      <xdr:row>8</xdr:row>
      <xdr:rowOff>28575</xdr:rowOff>
    </xdr:from>
    <xdr:to>
      <xdr:col>12</xdr:col>
      <xdr:colOff>496874</xdr:colOff>
      <xdr:row>29</xdr:row>
      <xdr:rowOff>76200</xdr:rowOff>
    </xdr:to>
    <xdr:pic>
      <xdr:nvPicPr>
        <xdr:cNvPr id="3" name="Image 2"/>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9100" y="1704975"/>
          <a:ext cx="8307374" cy="3448050"/>
        </a:xfrm>
        <a:prstGeom prst="rect">
          <a:avLst/>
        </a:prstGeom>
      </xdr:spPr>
    </xdr:pic>
    <xdr:clientData/>
  </xdr:twoCellAnchor>
  <xdr:twoCellAnchor>
    <xdr:from>
      <xdr:col>13</xdr:col>
      <xdr:colOff>38100</xdr:colOff>
      <xdr:row>8</xdr:row>
      <xdr:rowOff>76199</xdr:rowOff>
    </xdr:from>
    <xdr:to>
      <xdr:col>20</xdr:col>
      <xdr:colOff>66675</xdr:colOff>
      <xdr:row>29</xdr:row>
      <xdr:rowOff>17699</xdr:rowOff>
    </xdr:to>
    <xdr:pic>
      <xdr:nvPicPr>
        <xdr:cNvPr id="5" name="Image 4">
          <a:extLst>
            <a:ext uri="{FF2B5EF4-FFF2-40B4-BE49-F238E27FC236}">
              <a16:creationId xmlns:a16="http://schemas.microsoft.com/office/drawing/2014/main" id="{21893827-0208-4449-B9B8-7F9E784489FA}"/>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17622" r="44834"/>
        <a:stretch/>
      </xdr:blipFill>
      <xdr:spPr bwMode="auto">
        <a:xfrm>
          <a:off x="8953500" y="1752599"/>
          <a:ext cx="4829175" cy="33419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14</xdr:col>
      <xdr:colOff>281630</xdr:colOff>
      <xdr:row>39</xdr:row>
      <xdr:rowOff>9526</xdr:rowOff>
    </xdr:from>
    <xdr:to>
      <xdr:col>23</xdr:col>
      <xdr:colOff>66675</xdr:colOff>
      <xdr:row>62</xdr:row>
      <xdr:rowOff>148667</xdr:rowOff>
    </xdr:to>
    <xdr:pic>
      <xdr:nvPicPr>
        <xdr:cNvPr id="9" name="Image 8"/>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882830" y="7248526"/>
          <a:ext cx="5957245" cy="3863416"/>
        </a:xfrm>
        <a:prstGeom prst="rect">
          <a:avLst/>
        </a:prstGeom>
        <a:solidFill>
          <a:schemeClr val="bg1"/>
        </a:solidFill>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0</xdr:colOff>
      <xdr:row>0</xdr:row>
      <xdr:rowOff>0</xdr:rowOff>
    </xdr:from>
    <xdr:ext cx="12472147" cy="937629"/>
    <xdr:sp macro="" textlink="">
      <xdr:nvSpPr>
        <xdr:cNvPr id="2" name="Rectangle 1"/>
        <xdr:cNvSpPr/>
      </xdr:nvSpPr>
      <xdr:spPr>
        <a:xfrm>
          <a:off x="0" y="0"/>
          <a:ext cx="12472147" cy="937629"/>
        </a:xfrm>
        <a:prstGeom prst="rect">
          <a:avLst/>
        </a:prstGeom>
        <a:noFill/>
      </xdr:spPr>
      <xdr:txBody>
        <a:bodyPr wrap="square" lIns="91440" tIns="45720" rIns="91440" bIns="45720">
          <a:spAutoFit/>
        </a:bodyPr>
        <a:lstStyle/>
        <a:p>
          <a:pPr algn="ctr"/>
          <a:r>
            <a:rPr lang="fr-FR" sz="5400" b="1" cap="none" spc="0">
              <a:ln w="22225">
                <a:solidFill>
                  <a:schemeClr val="accent2"/>
                </a:solidFill>
                <a:prstDash val="solid"/>
              </a:ln>
              <a:solidFill>
                <a:schemeClr val="accent2">
                  <a:lumMod val="40000"/>
                  <a:lumOff val="60000"/>
                </a:schemeClr>
              </a:solidFill>
              <a:effectLst/>
            </a:rPr>
            <a:t>OBJECTIFS / COMPETENCES / SAVOIRS</a:t>
          </a:r>
        </a:p>
      </xdr:txBody>
    </xdr:sp>
    <xdr:clientData/>
  </xdr:oneCellAnchor>
</xdr:wsDr>
</file>

<file path=xl/drawings/drawing11.xml><?xml version="1.0" encoding="utf-8"?>
<xdr:wsDr xmlns:xdr="http://schemas.openxmlformats.org/drawingml/2006/spreadsheetDrawing" xmlns:a="http://schemas.openxmlformats.org/drawingml/2006/main">
  <xdr:oneCellAnchor>
    <xdr:from>
      <xdr:col>7</xdr:col>
      <xdr:colOff>2812995</xdr:colOff>
      <xdr:row>0</xdr:row>
      <xdr:rowOff>11204</xdr:rowOff>
    </xdr:from>
    <xdr:ext cx="4045005" cy="784413"/>
    <xdr:sp macro="" textlink="">
      <xdr:nvSpPr>
        <xdr:cNvPr id="2" name="Rectangle 1"/>
        <xdr:cNvSpPr/>
      </xdr:nvSpPr>
      <xdr:spPr>
        <a:xfrm>
          <a:off x="6320436" y="11204"/>
          <a:ext cx="4045005" cy="784413"/>
        </a:xfrm>
        <a:prstGeom prst="rect">
          <a:avLst/>
        </a:prstGeom>
        <a:noFill/>
      </xdr:spPr>
      <xdr:txBody>
        <a:bodyPr wrap="none" lIns="91440" tIns="45720" rIns="91440" bIns="45720">
          <a:noAutofit/>
        </a:bodyPr>
        <a:lstStyle/>
        <a:p>
          <a:pPr algn="ctr"/>
          <a:r>
            <a:rPr lang="fr-FR" sz="5400" b="1" cap="none" spc="0">
              <a:ln w="22225">
                <a:solidFill>
                  <a:schemeClr val="accent2"/>
                </a:solidFill>
                <a:prstDash val="solid"/>
              </a:ln>
              <a:solidFill>
                <a:schemeClr val="accent2">
                  <a:lumMod val="40000"/>
                  <a:lumOff val="60000"/>
                </a:schemeClr>
              </a:solidFill>
              <a:effectLst/>
            </a:rPr>
            <a:t>SAVOIRS / CONNAISSANCES</a:t>
          </a:r>
        </a:p>
      </xdr:txBody>
    </xdr:sp>
    <xdr:clientData/>
  </xdr:oneCellAnchor>
</xdr:wsDr>
</file>

<file path=xl/drawings/drawing12.xml><?xml version="1.0" encoding="utf-8"?>
<xdr:wsDr xmlns:xdr="http://schemas.openxmlformats.org/drawingml/2006/spreadsheetDrawing" xmlns:a="http://schemas.openxmlformats.org/drawingml/2006/main">
  <xdr:twoCellAnchor editAs="oneCell">
    <xdr:from>
      <xdr:col>75</xdr:col>
      <xdr:colOff>6580</xdr:colOff>
      <xdr:row>4</xdr:row>
      <xdr:rowOff>626484</xdr:rowOff>
    </xdr:from>
    <xdr:to>
      <xdr:col>104</xdr:col>
      <xdr:colOff>491403</xdr:colOff>
      <xdr:row>34</xdr:row>
      <xdr:rowOff>65204</xdr:rowOff>
    </xdr:to>
    <xdr:pic>
      <xdr:nvPicPr>
        <xdr:cNvPr id="2" name="Image 1"/>
        <xdr:cNvPicPr>
          <a:picLocks noChangeAspect="1"/>
        </xdr:cNvPicPr>
      </xdr:nvPicPr>
      <xdr:blipFill>
        <a:blip xmlns:r="http://schemas.openxmlformats.org/officeDocument/2006/relationships" r:embed="rId1"/>
        <a:stretch>
          <a:fillRect/>
        </a:stretch>
      </xdr:blipFill>
      <xdr:spPr>
        <a:xfrm>
          <a:off x="33439330" y="2531484"/>
          <a:ext cx="20511136" cy="16178908"/>
        </a:xfrm>
        <a:prstGeom prst="rect">
          <a:avLst/>
        </a:prstGeom>
      </xdr:spPr>
    </xdr:pic>
    <xdr:clientData/>
  </xdr:twoCellAnchor>
  <xdr:twoCellAnchor>
    <xdr:from>
      <xdr:col>4</xdr:col>
      <xdr:colOff>126308</xdr:colOff>
      <xdr:row>5</xdr:row>
      <xdr:rowOff>179114</xdr:rowOff>
    </xdr:from>
    <xdr:to>
      <xdr:col>5</xdr:col>
      <xdr:colOff>396529</xdr:colOff>
      <xdr:row>8</xdr:row>
      <xdr:rowOff>70403</xdr:rowOff>
    </xdr:to>
    <xdr:grpSp>
      <xdr:nvGrpSpPr>
        <xdr:cNvPr id="3" name="Groupe 2"/>
        <xdr:cNvGrpSpPr/>
      </xdr:nvGrpSpPr>
      <xdr:grpSpPr>
        <a:xfrm>
          <a:off x="673996" y="2893739"/>
          <a:ext cx="722658" cy="1772477"/>
          <a:chOff x="407917" y="2092394"/>
          <a:chExt cx="725765" cy="1307615"/>
        </a:xfrm>
        <a:solidFill>
          <a:schemeClr val="accent2"/>
        </a:solidFill>
      </xdr:grpSpPr>
      <xdr:sp macro="" textlink="">
        <xdr:nvSpPr>
          <xdr:cNvPr id="4" name="Rectangle 3"/>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5" name="Flèche droite 4"/>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6</xdr:col>
      <xdr:colOff>134592</xdr:colOff>
      <xdr:row>9</xdr:row>
      <xdr:rowOff>170829</xdr:rowOff>
    </xdr:from>
    <xdr:to>
      <xdr:col>7</xdr:col>
      <xdr:colOff>404813</xdr:colOff>
      <xdr:row>12</xdr:row>
      <xdr:rowOff>62117</xdr:rowOff>
    </xdr:to>
    <xdr:grpSp>
      <xdr:nvGrpSpPr>
        <xdr:cNvPr id="6" name="Groupe 5"/>
        <xdr:cNvGrpSpPr/>
      </xdr:nvGrpSpPr>
      <xdr:grpSpPr>
        <a:xfrm>
          <a:off x="1587155" y="5528642"/>
          <a:ext cx="722658" cy="1462913"/>
          <a:chOff x="407917" y="2092394"/>
          <a:chExt cx="725765" cy="1307615"/>
        </a:xfrm>
        <a:solidFill>
          <a:schemeClr val="accent2"/>
        </a:solidFill>
      </xdr:grpSpPr>
      <xdr:sp macro="" textlink="">
        <xdr:nvSpPr>
          <xdr:cNvPr id="7" name="Rectangle 6"/>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8" name="Flèche droite 7"/>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126309</xdr:colOff>
      <xdr:row>13</xdr:row>
      <xdr:rowOff>170829</xdr:rowOff>
    </xdr:from>
    <xdr:to>
      <xdr:col>9</xdr:col>
      <xdr:colOff>396530</xdr:colOff>
      <xdr:row>16</xdr:row>
      <xdr:rowOff>62117</xdr:rowOff>
    </xdr:to>
    <xdr:grpSp>
      <xdr:nvGrpSpPr>
        <xdr:cNvPr id="9" name="Groupe 8"/>
        <xdr:cNvGrpSpPr/>
      </xdr:nvGrpSpPr>
      <xdr:grpSpPr>
        <a:xfrm>
          <a:off x="2483747" y="7552704"/>
          <a:ext cx="722658" cy="1462913"/>
          <a:chOff x="407917" y="2092394"/>
          <a:chExt cx="725765" cy="1307615"/>
        </a:xfrm>
        <a:solidFill>
          <a:schemeClr val="accent2"/>
        </a:solidFill>
      </xdr:grpSpPr>
      <xdr:sp macro="" textlink="">
        <xdr:nvSpPr>
          <xdr:cNvPr id="10" name="Rectangle 9"/>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11" name="Flèche droite 10"/>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10</xdr:col>
      <xdr:colOff>126309</xdr:colOff>
      <xdr:row>17</xdr:row>
      <xdr:rowOff>179112</xdr:rowOff>
    </xdr:from>
    <xdr:to>
      <xdr:col>11</xdr:col>
      <xdr:colOff>396530</xdr:colOff>
      <xdr:row>20</xdr:row>
      <xdr:rowOff>70401</xdr:rowOff>
    </xdr:to>
    <xdr:grpSp>
      <xdr:nvGrpSpPr>
        <xdr:cNvPr id="12" name="Groupe 11"/>
        <xdr:cNvGrpSpPr/>
      </xdr:nvGrpSpPr>
      <xdr:grpSpPr>
        <a:xfrm>
          <a:off x="3388622" y="9585050"/>
          <a:ext cx="722658" cy="1462914"/>
          <a:chOff x="407917" y="2092394"/>
          <a:chExt cx="725765" cy="1307615"/>
        </a:xfrm>
        <a:solidFill>
          <a:schemeClr val="accent2"/>
        </a:solidFill>
      </xdr:grpSpPr>
      <xdr:sp macro="" textlink="">
        <xdr:nvSpPr>
          <xdr:cNvPr id="13" name="Rectangle 12"/>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14" name="Flèche droite 13"/>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12</xdr:col>
      <xdr:colOff>126309</xdr:colOff>
      <xdr:row>21</xdr:row>
      <xdr:rowOff>162547</xdr:rowOff>
    </xdr:from>
    <xdr:to>
      <xdr:col>13</xdr:col>
      <xdr:colOff>396530</xdr:colOff>
      <xdr:row>24</xdr:row>
      <xdr:rowOff>53836</xdr:rowOff>
    </xdr:to>
    <xdr:grpSp>
      <xdr:nvGrpSpPr>
        <xdr:cNvPr id="15" name="Groupe 14"/>
        <xdr:cNvGrpSpPr/>
      </xdr:nvGrpSpPr>
      <xdr:grpSpPr>
        <a:xfrm>
          <a:off x="4293497" y="11592547"/>
          <a:ext cx="722658" cy="1462914"/>
          <a:chOff x="407917" y="2092394"/>
          <a:chExt cx="725765" cy="1307615"/>
        </a:xfrm>
        <a:solidFill>
          <a:schemeClr val="accent2"/>
        </a:solidFill>
      </xdr:grpSpPr>
      <xdr:sp macro="" textlink="">
        <xdr:nvSpPr>
          <xdr:cNvPr id="16" name="Rectangle 15"/>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17" name="Flèche droite 16"/>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14</xdr:col>
      <xdr:colOff>118026</xdr:colOff>
      <xdr:row>25</xdr:row>
      <xdr:rowOff>179112</xdr:rowOff>
    </xdr:from>
    <xdr:to>
      <xdr:col>15</xdr:col>
      <xdr:colOff>388247</xdr:colOff>
      <xdr:row>28</xdr:row>
      <xdr:rowOff>70401</xdr:rowOff>
    </xdr:to>
    <xdr:grpSp>
      <xdr:nvGrpSpPr>
        <xdr:cNvPr id="18" name="Groupe 17"/>
        <xdr:cNvGrpSpPr/>
      </xdr:nvGrpSpPr>
      <xdr:grpSpPr>
        <a:xfrm>
          <a:off x="5190089" y="13633175"/>
          <a:ext cx="722658" cy="1391476"/>
          <a:chOff x="407917" y="2092394"/>
          <a:chExt cx="725765" cy="1307615"/>
        </a:xfrm>
        <a:solidFill>
          <a:schemeClr val="accent2"/>
        </a:solidFill>
      </xdr:grpSpPr>
      <xdr:sp macro="" textlink="">
        <xdr:nvSpPr>
          <xdr:cNvPr id="19" name="Rectangle 18"/>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20" name="Flèche droite 19"/>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16</xdr:col>
      <xdr:colOff>118026</xdr:colOff>
      <xdr:row>29</xdr:row>
      <xdr:rowOff>179112</xdr:rowOff>
    </xdr:from>
    <xdr:to>
      <xdr:col>17</xdr:col>
      <xdr:colOff>388247</xdr:colOff>
      <xdr:row>32</xdr:row>
      <xdr:rowOff>70401</xdr:rowOff>
    </xdr:to>
    <xdr:grpSp>
      <xdr:nvGrpSpPr>
        <xdr:cNvPr id="21" name="Groupe 20"/>
        <xdr:cNvGrpSpPr/>
      </xdr:nvGrpSpPr>
      <xdr:grpSpPr>
        <a:xfrm>
          <a:off x="6094964" y="15514362"/>
          <a:ext cx="722658" cy="1843914"/>
          <a:chOff x="407917" y="2092394"/>
          <a:chExt cx="725765" cy="1307615"/>
        </a:xfrm>
        <a:solidFill>
          <a:schemeClr val="accent2"/>
        </a:solidFill>
      </xdr:grpSpPr>
      <xdr:sp macro="" textlink="">
        <xdr:nvSpPr>
          <xdr:cNvPr id="22" name="Rectangle 21"/>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23" name="Flèche droite 22"/>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18</xdr:col>
      <xdr:colOff>126309</xdr:colOff>
      <xdr:row>33</xdr:row>
      <xdr:rowOff>179112</xdr:rowOff>
    </xdr:from>
    <xdr:to>
      <xdr:col>19</xdr:col>
      <xdr:colOff>396530</xdr:colOff>
      <xdr:row>36</xdr:row>
      <xdr:rowOff>70401</xdr:rowOff>
    </xdr:to>
    <xdr:grpSp>
      <xdr:nvGrpSpPr>
        <xdr:cNvPr id="24" name="Groupe 23"/>
        <xdr:cNvGrpSpPr/>
      </xdr:nvGrpSpPr>
      <xdr:grpSpPr>
        <a:xfrm>
          <a:off x="7008122" y="18300425"/>
          <a:ext cx="722658" cy="1462914"/>
          <a:chOff x="407917" y="2092394"/>
          <a:chExt cx="725765" cy="1307615"/>
        </a:xfrm>
        <a:solidFill>
          <a:schemeClr val="accent2"/>
        </a:solidFill>
      </xdr:grpSpPr>
      <xdr:sp macro="" textlink="">
        <xdr:nvSpPr>
          <xdr:cNvPr id="25" name="Rectangle 24"/>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26" name="Flèche droite 25"/>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20</xdr:col>
      <xdr:colOff>102496</xdr:colOff>
      <xdr:row>37</xdr:row>
      <xdr:rowOff>202924</xdr:rowOff>
    </xdr:from>
    <xdr:to>
      <xdr:col>21</xdr:col>
      <xdr:colOff>372717</xdr:colOff>
      <xdr:row>40</xdr:row>
      <xdr:rowOff>94213</xdr:rowOff>
    </xdr:to>
    <xdr:grpSp>
      <xdr:nvGrpSpPr>
        <xdr:cNvPr id="27" name="Groupe 26"/>
        <xdr:cNvGrpSpPr/>
      </xdr:nvGrpSpPr>
      <xdr:grpSpPr>
        <a:xfrm>
          <a:off x="7889184" y="20348299"/>
          <a:ext cx="722658" cy="1462914"/>
          <a:chOff x="407917" y="2092394"/>
          <a:chExt cx="725765" cy="1307615"/>
        </a:xfrm>
        <a:solidFill>
          <a:schemeClr val="accent2"/>
        </a:solidFill>
      </xdr:grpSpPr>
      <xdr:sp macro="" textlink="">
        <xdr:nvSpPr>
          <xdr:cNvPr id="28" name="Rectangle 27"/>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29" name="Flèche droite 28"/>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22</xdr:col>
      <xdr:colOff>102496</xdr:colOff>
      <xdr:row>41</xdr:row>
      <xdr:rowOff>202924</xdr:rowOff>
    </xdr:from>
    <xdr:to>
      <xdr:col>23</xdr:col>
      <xdr:colOff>372717</xdr:colOff>
      <xdr:row>44</xdr:row>
      <xdr:rowOff>94213</xdr:rowOff>
    </xdr:to>
    <xdr:grpSp>
      <xdr:nvGrpSpPr>
        <xdr:cNvPr id="30" name="Groupe 29"/>
        <xdr:cNvGrpSpPr/>
      </xdr:nvGrpSpPr>
      <xdr:grpSpPr>
        <a:xfrm>
          <a:off x="8794059" y="22372362"/>
          <a:ext cx="722658" cy="1462914"/>
          <a:chOff x="407917" y="2092394"/>
          <a:chExt cx="725765" cy="1307615"/>
        </a:xfrm>
        <a:solidFill>
          <a:schemeClr val="accent2"/>
        </a:solidFill>
      </xdr:grpSpPr>
      <xdr:sp macro="" textlink="">
        <xdr:nvSpPr>
          <xdr:cNvPr id="31" name="Rectangle 30"/>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32" name="Flèche droite 31"/>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twoCellAnchor>
    <xdr:from>
      <xdr:col>24</xdr:col>
      <xdr:colOff>102496</xdr:colOff>
      <xdr:row>45</xdr:row>
      <xdr:rowOff>202924</xdr:rowOff>
    </xdr:from>
    <xdr:to>
      <xdr:col>25</xdr:col>
      <xdr:colOff>372717</xdr:colOff>
      <xdr:row>48</xdr:row>
      <xdr:rowOff>94213</xdr:rowOff>
    </xdr:to>
    <xdr:grpSp>
      <xdr:nvGrpSpPr>
        <xdr:cNvPr id="33" name="Groupe 32"/>
        <xdr:cNvGrpSpPr/>
      </xdr:nvGrpSpPr>
      <xdr:grpSpPr>
        <a:xfrm>
          <a:off x="9698934" y="24396424"/>
          <a:ext cx="722658" cy="1724852"/>
          <a:chOff x="407917" y="2092394"/>
          <a:chExt cx="725765" cy="1307615"/>
        </a:xfrm>
        <a:solidFill>
          <a:schemeClr val="accent2"/>
        </a:solidFill>
      </xdr:grpSpPr>
      <xdr:sp macro="" textlink="">
        <xdr:nvSpPr>
          <xdr:cNvPr id="34" name="Rectangle 33"/>
          <xdr:cNvSpPr/>
        </xdr:nvSpPr>
        <xdr:spPr>
          <a:xfrm>
            <a:off x="407917" y="2092394"/>
            <a:ext cx="166688" cy="1088127"/>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sp macro="" textlink="">
        <xdr:nvSpPr>
          <xdr:cNvPr id="35" name="Flèche droite 34"/>
          <xdr:cNvSpPr/>
        </xdr:nvSpPr>
        <xdr:spPr>
          <a:xfrm>
            <a:off x="416200" y="2809875"/>
            <a:ext cx="717482" cy="590134"/>
          </a:xfrm>
          <a:prstGeom prst="rightArrow">
            <a:avLst>
              <a:gd name="adj1" fmla="val 27544"/>
              <a:gd name="adj2" fmla="val 50000"/>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5</xdr:col>
      <xdr:colOff>85725</xdr:colOff>
      <xdr:row>7</xdr:row>
      <xdr:rowOff>209550</xdr:rowOff>
    </xdr:from>
    <xdr:to>
      <xdr:col>11</xdr:col>
      <xdr:colOff>110899</xdr:colOff>
      <xdr:row>24</xdr:row>
      <xdr:rowOff>720</xdr:rowOff>
    </xdr:to>
    <xdr:pic>
      <xdr:nvPicPr>
        <xdr:cNvPr id="3" name="Image 2">
          <a:extLst>
            <a:ext uri="{FF2B5EF4-FFF2-40B4-BE49-F238E27FC236}">
              <a16:creationId xmlns:a16="http://schemas.microsoft.com/office/drawing/2014/main" id="{B8D12B1D-9201-4541-A22C-A75CF4AB4C95}"/>
            </a:ext>
          </a:extLst>
        </xdr:cNvPr>
        <xdr:cNvPicPr>
          <a:picLocks noChangeAspect="1"/>
        </xdr:cNvPicPr>
      </xdr:nvPicPr>
      <xdr:blipFill>
        <a:blip xmlns:r="http://schemas.openxmlformats.org/officeDocument/2006/relationships" r:embed="rId1"/>
        <a:stretch>
          <a:fillRect/>
        </a:stretch>
      </xdr:blipFill>
      <xdr:spPr>
        <a:xfrm>
          <a:off x="7886700" y="2228850"/>
          <a:ext cx="5568724" cy="441079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679173</xdr:colOff>
      <xdr:row>8</xdr:row>
      <xdr:rowOff>102316</xdr:rowOff>
    </xdr:from>
    <xdr:to>
      <xdr:col>8</xdr:col>
      <xdr:colOff>3238499</xdr:colOff>
      <xdr:row>8</xdr:row>
      <xdr:rowOff>3268313</xdr:rowOff>
    </xdr:to>
    <xdr:pic>
      <xdr:nvPicPr>
        <xdr:cNvPr id="11" name="Image 10"/>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46291" y="3352022"/>
          <a:ext cx="8576884" cy="3165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515472</xdr:colOff>
      <xdr:row>9</xdr:row>
      <xdr:rowOff>78440</xdr:rowOff>
    </xdr:from>
    <xdr:to>
      <xdr:col>8</xdr:col>
      <xdr:colOff>2398060</xdr:colOff>
      <xdr:row>9</xdr:row>
      <xdr:rowOff>2575033</xdr:rowOff>
    </xdr:to>
    <xdr:pic>
      <xdr:nvPicPr>
        <xdr:cNvPr id="12" name="Image 1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91972" y="6028764"/>
          <a:ext cx="6790764" cy="24965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5</xdr:col>
      <xdr:colOff>522292</xdr:colOff>
      <xdr:row>8</xdr:row>
      <xdr:rowOff>91109</xdr:rowOff>
    </xdr:from>
    <xdr:ext cx="6761532" cy="2495894"/>
    <xdr:pic>
      <xdr:nvPicPr>
        <xdr:cNvPr id="13" name="Image 1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998792" y="3340815"/>
          <a:ext cx="6761532" cy="249589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16.xml><?xml version="1.0" encoding="utf-8"?>
<xdr:wsDr xmlns:xdr="http://schemas.openxmlformats.org/drawingml/2006/spreadsheetDrawing" xmlns:a="http://schemas.openxmlformats.org/drawingml/2006/main">
  <xdr:twoCellAnchor editAs="oneCell">
    <xdr:from>
      <xdr:col>3</xdr:col>
      <xdr:colOff>89647</xdr:colOff>
      <xdr:row>8</xdr:row>
      <xdr:rowOff>112058</xdr:rowOff>
    </xdr:from>
    <xdr:to>
      <xdr:col>8</xdr:col>
      <xdr:colOff>3994897</xdr:colOff>
      <xdr:row>8</xdr:row>
      <xdr:rowOff>3765176</xdr:rowOff>
    </xdr:to>
    <xdr:pic>
      <xdr:nvPicPr>
        <xdr:cNvPr id="5" name="Image 4"/>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56765" y="3361764"/>
          <a:ext cx="9922808" cy="3653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5</xdr:col>
      <xdr:colOff>515472</xdr:colOff>
      <xdr:row>9</xdr:row>
      <xdr:rowOff>78440</xdr:rowOff>
    </xdr:from>
    <xdr:to>
      <xdr:col>8</xdr:col>
      <xdr:colOff>2398060</xdr:colOff>
      <xdr:row>9</xdr:row>
      <xdr:rowOff>2575033</xdr:rowOff>
    </xdr:to>
    <xdr:pic>
      <xdr:nvPicPr>
        <xdr:cNvPr id="2" name="Imag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91972" y="6028764"/>
          <a:ext cx="6790764" cy="24965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5</xdr:col>
      <xdr:colOff>522292</xdr:colOff>
      <xdr:row>8</xdr:row>
      <xdr:rowOff>91109</xdr:rowOff>
    </xdr:from>
    <xdr:ext cx="6761532" cy="2495894"/>
    <xdr:pic>
      <xdr:nvPicPr>
        <xdr:cNvPr id="3" name="Image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998792" y="3339134"/>
          <a:ext cx="6761532" cy="249589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18.xml><?xml version="1.0" encoding="utf-8"?>
<xdr:wsDr xmlns:xdr="http://schemas.openxmlformats.org/drawingml/2006/spreadsheetDrawing" xmlns:a="http://schemas.openxmlformats.org/drawingml/2006/main">
  <xdr:twoCellAnchor editAs="oneCell">
    <xdr:from>
      <xdr:col>3</xdr:col>
      <xdr:colOff>89647</xdr:colOff>
      <xdr:row>8</xdr:row>
      <xdr:rowOff>112059</xdr:rowOff>
    </xdr:from>
    <xdr:to>
      <xdr:col>8</xdr:col>
      <xdr:colOff>3994897</xdr:colOff>
      <xdr:row>8</xdr:row>
      <xdr:rowOff>3765177</xdr:rowOff>
    </xdr:to>
    <xdr:pic>
      <xdr:nvPicPr>
        <xdr:cNvPr id="4" name="Imag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56765" y="3361765"/>
          <a:ext cx="9922808" cy="3653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3</xdr:col>
      <xdr:colOff>89647</xdr:colOff>
      <xdr:row>8</xdr:row>
      <xdr:rowOff>112059</xdr:rowOff>
    </xdr:from>
    <xdr:to>
      <xdr:col>8</xdr:col>
      <xdr:colOff>3994897</xdr:colOff>
      <xdr:row>8</xdr:row>
      <xdr:rowOff>3765177</xdr:rowOff>
    </xdr:to>
    <xdr:pic>
      <xdr:nvPicPr>
        <xdr:cNvPr id="2" name="Imag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61247" y="3360084"/>
          <a:ext cx="9925050" cy="3653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24</xdr:col>
      <xdr:colOff>95250</xdr:colOff>
      <xdr:row>3</xdr:row>
      <xdr:rowOff>174625</xdr:rowOff>
    </xdr:from>
    <xdr:to>
      <xdr:col>40</xdr:col>
      <xdr:colOff>158750</xdr:colOff>
      <xdr:row>8</xdr:row>
      <xdr:rowOff>31750</xdr:rowOff>
    </xdr:to>
    <xdr:sp macro="" textlink="">
      <xdr:nvSpPr>
        <xdr:cNvPr id="2" name="illustration" hidden="1">
          <a:extLst>
            <a:ext uri="{FF2B5EF4-FFF2-40B4-BE49-F238E27FC236}">
              <a16:creationId xmlns:a16="http://schemas.microsoft.com/office/drawing/2014/main" id="{00000000-0008-0000-0600-00000C000000}"/>
            </a:ext>
          </a:extLst>
        </xdr:cNvPr>
        <xdr:cNvSpPr/>
      </xdr:nvSpPr>
      <xdr:spPr>
        <a:xfrm>
          <a:off x="9182100" y="1079500"/>
          <a:ext cx="5854700" cy="1838325"/>
        </a:xfrm>
        <a:prstGeom prst="rect">
          <a:avLst/>
        </a:prstGeom>
        <a:blipFill>
          <a:blip xmlns:r="http://schemas.openxmlformats.org/officeDocument/2006/relationships" r:embed="rId1"/>
          <a:stretch>
            <a:fillRect/>
          </a:stretch>
        </a:blipFill>
        <a:ln w="25400" cap="flat" cmpd="sng" algn="ctr">
          <a:solidFill>
            <a:schemeClr val="accent1">
              <a:shade val="50000"/>
            </a:schemeClr>
          </a:solidFill>
          <a:prstDash val="solid"/>
        </a:ln>
        <a:effectLs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2</xdr:col>
      <xdr:colOff>65943</xdr:colOff>
      <xdr:row>8</xdr:row>
      <xdr:rowOff>155331</xdr:rowOff>
    </xdr:from>
    <xdr:to>
      <xdr:col>3</xdr:col>
      <xdr:colOff>43962</xdr:colOff>
      <xdr:row>8</xdr:row>
      <xdr:rowOff>338504</xdr:rowOff>
    </xdr:to>
    <xdr:sp macro="" textlink="">
      <xdr:nvSpPr>
        <xdr:cNvPr id="3" name="Flèche : pentagone 13">
          <a:extLst>
            <a:ext uri="{FF2B5EF4-FFF2-40B4-BE49-F238E27FC236}">
              <a16:creationId xmlns:a16="http://schemas.microsoft.com/office/drawing/2014/main" id="{00000000-0008-0000-0600-00000E000000}"/>
            </a:ext>
          </a:extLst>
        </xdr:cNvPr>
        <xdr:cNvSpPr/>
      </xdr:nvSpPr>
      <xdr:spPr>
        <a:xfrm>
          <a:off x="1189893" y="3041406"/>
          <a:ext cx="339969" cy="183173"/>
        </a:xfrm>
        <a:prstGeom prst="homePlate">
          <a:avLst/>
        </a:prstGeom>
        <a:solidFill>
          <a:srgbClr val="A20078">
            <a:lumMod val="100000"/>
          </a:srgbClr>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fr-FR" sz="2800" b="0">
            <a:solidFill>
              <a:schemeClr val="lt1"/>
            </a:solidFill>
            <a:latin typeface="Arial Rounded MT Bold" panose="020F0704030504030204" pitchFamily="34" charset="0"/>
            <a:ea typeface="+mn-ea"/>
            <a:cs typeface="+mn-cs"/>
          </a:endParaRPr>
        </a:p>
      </xdr:txBody>
    </xdr:sp>
    <xdr:clientData/>
  </xdr:twoCellAnchor>
  <xdr:twoCellAnchor>
    <xdr:from>
      <xdr:col>2</xdr:col>
      <xdr:colOff>65943</xdr:colOff>
      <xdr:row>12</xdr:row>
      <xdr:rowOff>162657</xdr:rowOff>
    </xdr:from>
    <xdr:to>
      <xdr:col>3</xdr:col>
      <xdr:colOff>43962</xdr:colOff>
      <xdr:row>12</xdr:row>
      <xdr:rowOff>345830</xdr:rowOff>
    </xdr:to>
    <xdr:sp macro="" textlink="">
      <xdr:nvSpPr>
        <xdr:cNvPr id="4" name="Flèche : pentagone 14">
          <a:extLst>
            <a:ext uri="{FF2B5EF4-FFF2-40B4-BE49-F238E27FC236}">
              <a16:creationId xmlns:a16="http://schemas.microsoft.com/office/drawing/2014/main" id="{00000000-0008-0000-0600-00000F000000}"/>
            </a:ext>
          </a:extLst>
        </xdr:cNvPr>
        <xdr:cNvSpPr/>
      </xdr:nvSpPr>
      <xdr:spPr>
        <a:xfrm>
          <a:off x="1189893" y="4820382"/>
          <a:ext cx="339969" cy="183173"/>
        </a:xfrm>
        <a:prstGeom prst="homePlate">
          <a:avLst/>
        </a:prstGeom>
        <a:solidFill>
          <a:srgbClr val="A20078">
            <a:lumMod val="100000"/>
          </a:srgbClr>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fr-FR" sz="2800" b="0">
            <a:solidFill>
              <a:schemeClr val="lt1"/>
            </a:solidFill>
            <a:latin typeface="Arial Rounded MT Bold" panose="020F0704030504030204" pitchFamily="34" charset="0"/>
            <a:ea typeface="+mn-ea"/>
            <a:cs typeface="+mn-cs"/>
          </a:endParaRPr>
        </a:p>
      </xdr:txBody>
    </xdr:sp>
    <xdr:clientData/>
  </xdr:twoCellAnchor>
  <xdr:twoCellAnchor>
    <xdr:from>
      <xdr:col>2</xdr:col>
      <xdr:colOff>65943</xdr:colOff>
      <xdr:row>3</xdr:row>
      <xdr:rowOff>131885</xdr:rowOff>
    </xdr:from>
    <xdr:to>
      <xdr:col>3</xdr:col>
      <xdr:colOff>43962</xdr:colOff>
      <xdr:row>3</xdr:row>
      <xdr:rowOff>315058</xdr:rowOff>
    </xdr:to>
    <xdr:sp macro="" textlink="">
      <xdr:nvSpPr>
        <xdr:cNvPr id="5" name="Flèche : pentagone 16">
          <a:extLst>
            <a:ext uri="{FF2B5EF4-FFF2-40B4-BE49-F238E27FC236}">
              <a16:creationId xmlns:a16="http://schemas.microsoft.com/office/drawing/2014/main" id="{00000000-0008-0000-0600-000011000000}"/>
            </a:ext>
          </a:extLst>
        </xdr:cNvPr>
        <xdr:cNvSpPr/>
      </xdr:nvSpPr>
      <xdr:spPr>
        <a:xfrm>
          <a:off x="1189893" y="1036760"/>
          <a:ext cx="339969" cy="183173"/>
        </a:xfrm>
        <a:prstGeom prst="homePlate">
          <a:avLst/>
        </a:prstGeom>
        <a:solidFill>
          <a:srgbClr val="A20078">
            <a:lumMod val="100000"/>
          </a:srgbClr>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fr-FR" sz="2800" b="0">
            <a:solidFill>
              <a:schemeClr val="lt1"/>
            </a:solidFill>
            <a:latin typeface="Arial Rounded MT Bold" panose="020F0704030504030204" pitchFamily="34" charset="0"/>
            <a:ea typeface="+mn-ea"/>
            <a:cs typeface="+mn-cs"/>
          </a:endParaRPr>
        </a:p>
      </xdr:txBody>
    </xdr:sp>
    <xdr:clientData/>
  </xdr:twoCellAnchor>
  <xdr:twoCellAnchor>
    <xdr:from>
      <xdr:col>2</xdr:col>
      <xdr:colOff>65943</xdr:colOff>
      <xdr:row>16</xdr:row>
      <xdr:rowOff>133351</xdr:rowOff>
    </xdr:from>
    <xdr:to>
      <xdr:col>3</xdr:col>
      <xdr:colOff>43962</xdr:colOff>
      <xdr:row>16</xdr:row>
      <xdr:rowOff>316524</xdr:rowOff>
    </xdr:to>
    <xdr:sp macro="" textlink="">
      <xdr:nvSpPr>
        <xdr:cNvPr id="6" name="Flèche : pentagone 17">
          <a:extLst>
            <a:ext uri="{FF2B5EF4-FFF2-40B4-BE49-F238E27FC236}">
              <a16:creationId xmlns:a16="http://schemas.microsoft.com/office/drawing/2014/main" id="{00000000-0008-0000-0600-000012000000}"/>
            </a:ext>
          </a:extLst>
        </xdr:cNvPr>
        <xdr:cNvSpPr/>
      </xdr:nvSpPr>
      <xdr:spPr>
        <a:xfrm>
          <a:off x="1189893" y="7219951"/>
          <a:ext cx="339969" cy="183173"/>
        </a:xfrm>
        <a:prstGeom prst="homePlate">
          <a:avLst/>
        </a:prstGeom>
        <a:solidFill>
          <a:srgbClr val="A20078">
            <a:lumMod val="100000"/>
          </a:srgbClr>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fr-FR" sz="2800" b="0">
            <a:solidFill>
              <a:schemeClr val="lt1"/>
            </a:solidFill>
            <a:latin typeface="Arial Rounded MT Bold" panose="020F0704030504030204" pitchFamily="34" charset="0"/>
            <a:ea typeface="+mn-ea"/>
            <a:cs typeface="+mn-cs"/>
          </a:endParaRPr>
        </a:p>
      </xdr:txBody>
    </xdr:sp>
    <xdr:clientData/>
  </xdr:twoCellAnchor>
  <xdr:twoCellAnchor>
    <xdr:from>
      <xdr:col>16</xdr:col>
      <xdr:colOff>90929</xdr:colOff>
      <xdr:row>4</xdr:row>
      <xdr:rowOff>549087</xdr:rowOff>
    </xdr:from>
    <xdr:to>
      <xdr:col>39</xdr:col>
      <xdr:colOff>347382</xdr:colOff>
      <xdr:row>6</xdr:row>
      <xdr:rowOff>67236</xdr:rowOff>
    </xdr:to>
    <xdr:sp macro="" textlink="">
      <xdr:nvSpPr>
        <xdr:cNvPr id="7" name="Flèche : droite rayée 18">
          <a:extLst>
            <a:ext uri="{FF2B5EF4-FFF2-40B4-BE49-F238E27FC236}">
              <a16:creationId xmlns:a16="http://schemas.microsoft.com/office/drawing/2014/main" id="{00000000-0008-0000-0600-000013000000}"/>
            </a:ext>
          </a:extLst>
        </xdr:cNvPr>
        <xdr:cNvSpPr/>
      </xdr:nvSpPr>
      <xdr:spPr>
        <a:xfrm>
          <a:off x="6282179" y="1873062"/>
          <a:ext cx="8581303" cy="527799"/>
        </a:xfrm>
        <a:prstGeom prst="stripedRightArrow">
          <a:avLst/>
        </a:prstGeom>
        <a:solidFill>
          <a:srgbClr val="31859C">
            <a:alpha val="57000"/>
          </a:srgb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r>
            <a:rPr lang="fr-FR"/>
            <a:t>Périodes</a:t>
          </a:r>
        </a:p>
      </xdr:txBody>
    </xdr:sp>
    <xdr:clientData/>
  </xdr:twoCellAnchor>
  <mc:AlternateContent xmlns:mc="http://schemas.openxmlformats.org/markup-compatibility/2006">
    <mc:Choice xmlns:a14="http://schemas.microsoft.com/office/drawing/2010/main" Requires="a14">
      <xdr:twoCellAnchor editAs="oneCell">
        <xdr:from>
          <xdr:col>3</xdr:col>
          <xdr:colOff>104775</xdr:colOff>
          <xdr:row>16</xdr:row>
          <xdr:rowOff>361950</xdr:rowOff>
        </xdr:from>
        <xdr:to>
          <xdr:col>4</xdr:col>
          <xdr:colOff>238125</xdr:colOff>
          <xdr:row>19</xdr:row>
          <xdr:rowOff>38100</xdr:rowOff>
        </xdr:to>
        <xdr:sp macro="" textlink="">
          <xdr:nvSpPr>
            <xdr:cNvPr id="21505" name="Check Box 1" hidden="1">
              <a:extLst>
                <a:ext uri="{63B3BB69-23CF-44E3-9099-C40C66FF867C}">
                  <a14:compatExt spid="_x0000_s21505"/>
                </a:ext>
                <a:ext uri="{FF2B5EF4-FFF2-40B4-BE49-F238E27FC236}">
                  <a16:creationId xmlns:a16="http://schemas.microsoft.com/office/drawing/2014/main" id="{00000000-0008-0000-0600-000003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104775</xdr:colOff>
          <xdr:row>18</xdr:row>
          <xdr:rowOff>228600</xdr:rowOff>
        </xdr:from>
        <xdr:to>
          <xdr:col>4</xdr:col>
          <xdr:colOff>238125</xdr:colOff>
          <xdr:row>20</xdr:row>
          <xdr:rowOff>38100</xdr:rowOff>
        </xdr:to>
        <xdr:sp macro="" textlink="">
          <xdr:nvSpPr>
            <xdr:cNvPr id="21506" name="Check Box 2" hidden="1">
              <a:extLst>
                <a:ext uri="{63B3BB69-23CF-44E3-9099-C40C66FF867C}">
                  <a14:compatExt spid="_x0000_s21506"/>
                </a:ext>
                <a:ext uri="{FF2B5EF4-FFF2-40B4-BE49-F238E27FC236}">
                  <a16:creationId xmlns:a16="http://schemas.microsoft.com/office/drawing/2014/main" id="{00000000-0008-0000-0600-0000094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45</xdr:col>
      <xdr:colOff>33618</xdr:colOff>
      <xdr:row>2</xdr:row>
      <xdr:rowOff>89647</xdr:rowOff>
    </xdr:from>
    <xdr:to>
      <xdr:col>52</xdr:col>
      <xdr:colOff>629659</xdr:colOff>
      <xdr:row>22</xdr:row>
      <xdr:rowOff>68367</xdr:rowOff>
    </xdr:to>
    <xdr:pic>
      <xdr:nvPicPr>
        <xdr:cNvPr id="10" name="Image 9">
          <a:extLst>
            <a:ext uri="{FF2B5EF4-FFF2-40B4-BE49-F238E27FC236}">
              <a16:creationId xmlns:a16="http://schemas.microsoft.com/office/drawing/2014/main" id="{36538568-FCE6-49AD-9841-18A789E49423}"/>
            </a:ext>
          </a:extLst>
        </xdr:cNvPr>
        <xdr:cNvPicPr>
          <a:picLocks noChangeAspect="1"/>
        </xdr:cNvPicPr>
      </xdr:nvPicPr>
      <xdr:blipFill>
        <a:blip xmlns:r="http://schemas.openxmlformats.org/officeDocument/2006/relationships" r:embed="rId2"/>
        <a:stretch>
          <a:fillRect/>
        </a:stretch>
      </xdr:blipFill>
      <xdr:spPr>
        <a:xfrm>
          <a:off x="17021736" y="313765"/>
          <a:ext cx="5380952" cy="8876190"/>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89647</xdr:colOff>
      <xdr:row>8</xdr:row>
      <xdr:rowOff>112059</xdr:rowOff>
    </xdr:from>
    <xdr:to>
      <xdr:col>8</xdr:col>
      <xdr:colOff>3994897</xdr:colOff>
      <xdr:row>8</xdr:row>
      <xdr:rowOff>3765177</xdr:rowOff>
    </xdr:to>
    <xdr:pic>
      <xdr:nvPicPr>
        <xdr:cNvPr id="2" name="Imag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61247" y="3360084"/>
          <a:ext cx="9925050" cy="3653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3</xdr:col>
      <xdr:colOff>89647</xdr:colOff>
      <xdr:row>8</xdr:row>
      <xdr:rowOff>112059</xdr:rowOff>
    </xdr:from>
    <xdr:to>
      <xdr:col>8</xdr:col>
      <xdr:colOff>3994897</xdr:colOff>
      <xdr:row>8</xdr:row>
      <xdr:rowOff>3765177</xdr:rowOff>
    </xdr:to>
    <xdr:pic>
      <xdr:nvPicPr>
        <xdr:cNvPr id="2" name="Imag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61247" y="3360084"/>
          <a:ext cx="9925050" cy="3653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16</xdr:col>
      <xdr:colOff>514060</xdr:colOff>
      <xdr:row>1</xdr:row>
      <xdr:rowOff>24662</xdr:rowOff>
    </xdr:from>
    <xdr:to>
      <xdr:col>28</xdr:col>
      <xdr:colOff>127889</xdr:colOff>
      <xdr:row>175</xdr:row>
      <xdr:rowOff>28092</xdr:rowOff>
    </xdr:to>
    <xdr:pic>
      <xdr:nvPicPr>
        <xdr:cNvPr id="2" name="Image 1" descr="https://slideplayer.fr/slide/2998068/11/images/36/Etude+et+solutions+techniques.+Exploitation+p%C3%A9dagogique+coll%C3%A8ge.+Exploitation+p%C3%A9dagogique+lyc%C3%A9e.+Pr%C3%A9sentation+s%C3%A9ance+3..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792285" y="24662"/>
          <a:ext cx="7843429" cy="60232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657225</xdr:colOff>
      <xdr:row>17</xdr:row>
      <xdr:rowOff>0</xdr:rowOff>
    </xdr:from>
    <xdr:to>
      <xdr:col>38</xdr:col>
      <xdr:colOff>276225</xdr:colOff>
      <xdr:row>213</xdr:row>
      <xdr:rowOff>142142</xdr:rowOff>
    </xdr:to>
    <xdr:pic>
      <xdr:nvPicPr>
        <xdr:cNvPr id="3" name="Image 2" descr="Image associé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3793450" y="7429500"/>
          <a:ext cx="7848600" cy="5923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551089</xdr:colOff>
      <xdr:row>42</xdr:row>
      <xdr:rowOff>13607</xdr:rowOff>
    </xdr:from>
    <xdr:to>
      <xdr:col>46</xdr:col>
      <xdr:colOff>170089</xdr:colOff>
      <xdr:row>232</xdr:row>
      <xdr:rowOff>280305</xdr:rowOff>
    </xdr:to>
    <xdr:pic>
      <xdr:nvPicPr>
        <xdr:cNvPr id="4" name="Image 3" descr="Image associée"/>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173714" y="14053457"/>
          <a:ext cx="7848600" cy="5886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32</xdr:col>
      <xdr:colOff>455840</xdr:colOff>
      <xdr:row>28</xdr:row>
      <xdr:rowOff>40821</xdr:rowOff>
    </xdr:from>
    <xdr:to>
      <xdr:col>47</xdr:col>
      <xdr:colOff>673602</xdr:colOff>
      <xdr:row>258</xdr:row>
      <xdr:rowOff>8589</xdr:rowOff>
    </xdr:to>
    <xdr:pic>
      <xdr:nvPicPr>
        <xdr:cNvPr id="5" name="Image 4"/>
        <xdr:cNvPicPr>
          <a:picLocks noChangeAspect="1"/>
        </xdr:cNvPicPr>
      </xdr:nvPicPr>
      <xdr:blipFill>
        <a:blip xmlns:r="http://schemas.openxmlformats.org/officeDocument/2006/relationships" r:embed="rId4"/>
        <a:stretch>
          <a:fillRect/>
        </a:stretch>
      </xdr:blipFill>
      <xdr:spPr>
        <a:xfrm>
          <a:off x="27706865" y="12299496"/>
          <a:ext cx="10504762" cy="7485714"/>
        </a:xfrm>
        <a:prstGeom prst="rect">
          <a:avLst/>
        </a:prstGeom>
      </xdr:spPr>
    </xdr:pic>
    <xdr:clientData/>
  </xdr:twoCellAnchor>
  <xdr:twoCellAnchor editAs="oneCell">
    <xdr:from>
      <xdr:col>33</xdr:col>
      <xdr:colOff>567418</xdr:colOff>
      <xdr:row>36</xdr:row>
      <xdr:rowOff>57151</xdr:rowOff>
    </xdr:from>
    <xdr:to>
      <xdr:col>49</xdr:col>
      <xdr:colOff>99380</xdr:colOff>
      <xdr:row>258</xdr:row>
      <xdr:rowOff>9525</xdr:rowOff>
    </xdr:to>
    <xdr:pic>
      <xdr:nvPicPr>
        <xdr:cNvPr id="6" name="Image 5"/>
        <xdr:cNvPicPr>
          <a:picLocks noChangeAspect="1"/>
        </xdr:cNvPicPr>
      </xdr:nvPicPr>
      <xdr:blipFill>
        <a:blip xmlns:r="http://schemas.openxmlformats.org/officeDocument/2006/relationships" r:embed="rId5"/>
        <a:stretch>
          <a:fillRect/>
        </a:stretch>
      </xdr:blipFill>
      <xdr:spPr>
        <a:xfrm>
          <a:off x="28504243" y="13125451"/>
          <a:ext cx="10504762" cy="7487076"/>
        </a:xfrm>
        <a:prstGeom prst="rect">
          <a:avLst/>
        </a:prstGeom>
      </xdr:spPr>
    </xdr:pic>
    <xdr:clientData/>
  </xdr:twoCellAnchor>
  <xdr:twoCellAnchor editAs="oneCell">
    <xdr:from>
      <xdr:col>35</xdr:col>
      <xdr:colOff>523875</xdr:colOff>
      <xdr:row>30</xdr:row>
      <xdr:rowOff>156481</xdr:rowOff>
    </xdr:from>
    <xdr:to>
      <xdr:col>51</xdr:col>
      <xdr:colOff>61281</xdr:colOff>
      <xdr:row>258</xdr:row>
      <xdr:rowOff>8590</xdr:rowOff>
    </xdr:to>
    <xdr:pic>
      <xdr:nvPicPr>
        <xdr:cNvPr id="7" name="Image 6"/>
        <xdr:cNvPicPr>
          <a:picLocks noChangeAspect="1"/>
        </xdr:cNvPicPr>
      </xdr:nvPicPr>
      <xdr:blipFill>
        <a:blip xmlns:r="http://schemas.openxmlformats.org/officeDocument/2006/relationships" r:embed="rId6"/>
        <a:stretch>
          <a:fillRect/>
        </a:stretch>
      </xdr:blipFill>
      <xdr:spPr>
        <a:xfrm>
          <a:off x="29832300" y="12577081"/>
          <a:ext cx="10510206" cy="7485715"/>
        </a:xfrm>
        <a:prstGeom prst="rect">
          <a:avLst/>
        </a:prstGeom>
      </xdr:spPr>
    </xdr:pic>
    <xdr:clientData/>
  </xdr:twoCellAnchor>
  <xdr:twoCellAnchor editAs="oneCell">
    <xdr:from>
      <xdr:col>33</xdr:col>
      <xdr:colOff>662669</xdr:colOff>
      <xdr:row>26</xdr:row>
      <xdr:rowOff>68036</xdr:rowOff>
    </xdr:from>
    <xdr:to>
      <xdr:col>49</xdr:col>
      <xdr:colOff>209597</xdr:colOff>
      <xdr:row>260</xdr:row>
      <xdr:rowOff>83375</xdr:rowOff>
    </xdr:to>
    <xdr:pic>
      <xdr:nvPicPr>
        <xdr:cNvPr id="8" name="Image 7"/>
        <xdr:cNvPicPr>
          <a:picLocks noChangeAspect="1"/>
        </xdr:cNvPicPr>
      </xdr:nvPicPr>
      <xdr:blipFill>
        <a:blip xmlns:r="http://schemas.openxmlformats.org/officeDocument/2006/relationships" r:embed="rId7"/>
        <a:stretch>
          <a:fillRect/>
        </a:stretch>
      </xdr:blipFill>
      <xdr:spPr>
        <a:xfrm>
          <a:off x="28599494" y="12002861"/>
          <a:ext cx="10519728" cy="7884350"/>
        </a:xfrm>
        <a:prstGeom prst="rect">
          <a:avLst/>
        </a:prstGeom>
      </xdr:spPr>
    </xdr:pic>
    <xdr:clientData/>
  </xdr:twoCellAnchor>
  <xdr:twoCellAnchor editAs="oneCell">
    <xdr:from>
      <xdr:col>35</xdr:col>
      <xdr:colOff>238125</xdr:colOff>
      <xdr:row>26</xdr:row>
      <xdr:rowOff>107496</xdr:rowOff>
    </xdr:from>
    <xdr:to>
      <xdr:col>50</xdr:col>
      <xdr:colOff>465411</xdr:colOff>
      <xdr:row>260</xdr:row>
      <xdr:rowOff>84736</xdr:rowOff>
    </xdr:to>
    <xdr:pic>
      <xdr:nvPicPr>
        <xdr:cNvPr id="9" name="Image 8"/>
        <xdr:cNvPicPr>
          <a:picLocks noChangeAspect="1"/>
        </xdr:cNvPicPr>
      </xdr:nvPicPr>
      <xdr:blipFill>
        <a:blip xmlns:r="http://schemas.openxmlformats.org/officeDocument/2006/relationships" r:embed="rId8"/>
        <a:stretch>
          <a:fillRect/>
        </a:stretch>
      </xdr:blipFill>
      <xdr:spPr>
        <a:xfrm>
          <a:off x="29546550" y="12042321"/>
          <a:ext cx="10514286" cy="7885711"/>
        </a:xfrm>
        <a:prstGeom prst="rect">
          <a:avLst/>
        </a:prstGeom>
      </xdr:spPr>
    </xdr:pic>
    <xdr:clientData/>
  </xdr:twoCellAnchor>
  <xdr:twoCellAnchor editAs="oneCell">
    <xdr:from>
      <xdr:col>36</xdr:col>
      <xdr:colOff>361950</xdr:colOff>
      <xdr:row>23</xdr:row>
      <xdr:rowOff>115660</xdr:rowOff>
    </xdr:from>
    <xdr:to>
      <xdr:col>51</xdr:col>
      <xdr:colOff>583793</xdr:colOff>
      <xdr:row>258</xdr:row>
      <xdr:rowOff>124201</xdr:rowOff>
    </xdr:to>
    <xdr:pic>
      <xdr:nvPicPr>
        <xdr:cNvPr id="10" name="Image 9"/>
        <xdr:cNvPicPr>
          <a:picLocks noChangeAspect="1"/>
        </xdr:cNvPicPr>
      </xdr:nvPicPr>
      <xdr:blipFill>
        <a:blip xmlns:r="http://schemas.openxmlformats.org/officeDocument/2006/relationships" r:embed="rId9"/>
        <a:stretch>
          <a:fillRect/>
        </a:stretch>
      </xdr:blipFill>
      <xdr:spPr>
        <a:xfrm>
          <a:off x="30356175" y="11564710"/>
          <a:ext cx="10508843" cy="7885716"/>
        </a:xfrm>
        <a:prstGeom prst="rect">
          <a:avLst/>
        </a:prstGeom>
      </xdr:spPr>
    </xdr:pic>
    <xdr:clientData/>
  </xdr:twoCellAnchor>
  <xdr:twoCellAnchor>
    <xdr:from>
      <xdr:col>3</xdr:col>
      <xdr:colOff>679173</xdr:colOff>
      <xdr:row>11</xdr:row>
      <xdr:rowOff>81584</xdr:rowOff>
    </xdr:from>
    <xdr:to>
      <xdr:col>8</xdr:col>
      <xdr:colOff>3238499</xdr:colOff>
      <xdr:row>11</xdr:row>
      <xdr:rowOff>3247581</xdr:rowOff>
    </xdr:to>
    <xdr:pic>
      <xdr:nvPicPr>
        <xdr:cNvPr id="11" name="Image 10"/>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050773" y="3329609"/>
          <a:ext cx="8579126" cy="3165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145773</xdr:colOff>
      <xdr:row>30</xdr:row>
      <xdr:rowOff>62534</xdr:rowOff>
    </xdr:from>
    <xdr:to>
      <xdr:col>8</xdr:col>
      <xdr:colOff>3419474</xdr:colOff>
      <xdr:row>30</xdr:row>
      <xdr:rowOff>3228531</xdr:rowOff>
    </xdr:to>
    <xdr:pic>
      <xdr:nvPicPr>
        <xdr:cNvPr id="12" name="Image 11"/>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917548" y="14016659"/>
          <a:ext cx="8579126" cy="3165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26</xdr:col>
      <xdr:colOff>657225</xdr:colOff>
      <xdr:row>36</xdr:row>
      <xdr:rowOff>0</xdr:rowOff>
    </xdr:from>
    <xdr:ext cx="7848600" cy="5923817"/>
    <xdr:pic>
      <xdr:nvPicPr>
        <xdr:cNvPr id="13" name="Image 12" descr="Image associé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479250" y="1524000"/>
          <a:ext cx="7848600" cy="592381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455840</xdr:colOff>
      <xdr:row>47</xdr:row>
      <xdr:rowOff>40821</xdr:rowOff>
    </xdr:from>
    <xdr:ext cx="10504762" cy="7485714"/>
    <xdr:pic>
      <xdr:nvPicPr>
        <xdr:cNvPr id="14" name="Image 13"/>
        <xdr:cNvPicPr>
          <a:picLocks noChangeAspect="1"/>
        </xdr:cNvPicPr>
      </xdr:nvPicPr>
      <xdr:blipFill>
        <a:blip xmlns:r="http://schemas.openxmlformats.org/officeDocument/2006/relationships" r:embed="rId4"/>
        <a:stretch>
          <a:fillRect/>
        </a:stretch>
      </xdr:blipFill>
      <xdr:spPr>
        <a:xfrm>
          <a:off x="28392665" y="4012746"/>
          <a:ext cx="10504762" cy="7485714"/>
        </a:xfrm>
        <a:prstGeom prst="rect">
          <a:avLst/>
        </a:prstGeom>
      </xdr:spPr>
    </xdr:pic>
    <xdr:clientData/>
  </xdr:oneCellAnchor>
  <xdr:oneCellAnchor>
    <xdr:from>
      <xdr:col>33</xdr:col>
      <xdr:colOff>662669</xdr:colOff>
      <xdr:row>45</xdr:row>
      <xdr:rowOff>68036</xdr:rowOff>
    </xdr:from>
    <xdr:ext cx="10519728" cy="7884350"/>
    <xdr:pic>
      <xdr:nvPicPr>
        <xdr:cNvPr id="15" name="Image 14"/>
        <xdr:cNvPicPr>
          <a:picLocks noChangeAspect="1"/>
        </xdr:cNvPicPr>
      </xdr:nvPicPr>
      <xdr:blipFill>
        <a:blip xmlns:r="http://schemas.openxmlformats.org/officeDocument/2006/relationships" r:embed="rId7"/>
        <a:stretch>
          <a:fillRect/>
        </a:stretch>
      </xdr:blipFill>
      <xdr:spPr>
        <a:xfrm>
          <a:off x="29285294" y="2868386"/>
          <a:ext cx="10519728" cy="7884350"/>
        </a:xfrm>
        <a:prstGeom prst="rect">
          <a:avLst/>
        </a:prstGeom>
      </xdr:spPr>
    </xdr:pic>
    <xdr:clientData/>
  </xdr:oneCellAnchor>
  <xdr:oneCellAnchor>
    <xdr:from>
      <xdr:col>35</xdr:col>
      <xdr:colOff>238125</xdr:colOff>
      <xdr:row>45</xdr:row>
      <xdr:rowOff>107496</xdr:rowOff>
    </xdr:from>
    <xdr:ext cx="10514286" cy="7885711"/>
    <xdr:pic>
      <xdr:nvPicPr>
        <xdr:cNvPr id="16" name="Image 15"/>
        <xdr:cNvPicPr>
          <a:picLocks noChangeAspect="1"/>
        </xdr:cNvPicPr>
      </xdr:nvPicPr>
      <xdr:blipFill>
        <a:blip xmlns:r="http://schemas.openxmlformats.org/officeDocument/2006/relationships" r:embed="rId8"/>
        <a:stretch>
          <a:fillRect/>
        </a:stretch>
      </xdr:blipFill>
      <xdr:spPr>
        <a:xfrm>
          <a:off x="30232350" y="2907846"/>
          <a:ext cx="10514286" cy="7885711"/>
        </a:xfrm>
        <a:prstGeom prst="rect">
          <a:avLst/>
        </a:prstGeom>
      </xdr:spPr>
    </xdr:pic>
    <xdr:clientData/>
  </xdr:oneCellAnchor>
  <xdr:oneCellAnchor>
    <xdr:from>
      <xdr:col>36</xdr:col>
      <xdr:colOff>361950</xdr:colOff>
      <xdr:row>42</xdr:row>
      <xdr:rowOff>115660</xdr:rowOff>
    </xdr:from>
    <xdr:ext cx="10508843" cy="7885716"/>
    <xdr:pic>
      <xdr:nvPicPr>
        <xdr:cNvPr id="17" name="Image 16"/>
        <xdr:cNvPicPr>
          <a:picLocks noChangeAspect="1"/>
        </xdr:cNvPicPr>
      </xdr:nvPicPr>
      <xdr:blipFill>
        <a:blip xmlns:r="http://schemas.openxmlformats.org/officeDocument/2006/relationships" r:embed="rId9"/>
        <a:stretch>
          <a:fillRect/>
        </a:stretch>
      </xdr:blipFill>
      <xdr:spPr>
        <a:xfrm>
          <a:off x="31041975" y="1801585"/>
          <a:ext cx="10508843" cy="7885716"/>
        </a:xfrm>
        <a:prstGeom prst="rect">
          <a:avLst/>
        </a:prstGeom>
      </xdr:spPr>
    </xdr:pic>
    <xdr:clientData/>
  </xdr:oneCellAnchor>
  <xdr:twoCellAnchor>
    <xdr:from>
      <xdr:col>4</xdr:col>
      <xdr:colOff>145773</xdr:colOff>
      <xdr:row>49</xdr:row>
      <xdr:rowOff>62534</xdr:rowOff>
    </xdr:from>
    <xdr:to>
      <xdr:col>8</xdr:col>
      <xdr:colOff>3419474</xdr:colOff>
      <xdr:row>49</xdr:row>
      <xdr:rowOff>3228531</xdr:rowOff>
    </xdr:to>
    <xdr:pic>
      <xdr:nvPicPr>
        <xdr:cNvPr id="18" name="Image 17"/>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917548" y="4786934"/>
          <a:ext cx="8579126" cy="3165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34</xdr:col>
      <xdr:colOff>551089</xdr:colOff>
      <xdr:row>61</xdr:row>
      <xdr:rowOff>13607</xdr:rowOff>
    </xdr:from>
    <xdr:ext cx="7848600" cy="5886448"/>
    <xdr:pic>
      <xdr:nvPicPr>
        <xdr:cNvPr id="19" name="Image 18" descr="Image associée"/>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859514" y="12072257"/>
          <a:ext cx="7848600" cy="588644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455840</xdr:colOff>
      <xdr:row>66</xdr:row>
      <xdr:rowOff>40821</xdr:rowOff>
    </xdr:from>
    <xdr:ext cx="10504762" cy="7485714"/>
    <xdr:pic>
      <xdr:nvPicPr>
        <xdr:cNvPr id="20" name="Image 19"/>
        <xdr:cNvPicPr>
          <a:picLocks noChangeAspect="1"/>
        </xdr:cNvPicPr>
      </xdr:nvPicPr>
      <xdr:blipFill>
        <a:blip xmlns:r="http://schemas.openxmlformats.org/officeDocument/2006/relationships" r:embed="rId4"/>
        <a:stretch>
          <a:fillRect/>
        </a:stretch>
      </xdr:blipFill>
      <xdr:spPr>
        <a:xfrm>
          <a:off x="28392665" y="14385471"/>
          <a:ext cx="10504762" cy="7485714"/>
        </a:xfrm>
        <a:prstGeom prst="rect">
          <a:avLst/>
        </a:prstGeom>
      </xdr:spPr>
    </xdr:pic>
    <xdr:clientData/>
  </xdr:oneCellAnchor>
  <xdr:oneCellAnchor>
    <xdr:from>
      <xdr:col>33</xdr:col>
      <xdr:colOff>662669</xdr:colOff>
      <xdr:row>64</xdr:row>
      <xdr:rowOff>68036</xdr:rowOff>
    </xdr:from>
    <xdr:ext cx="10519728" cy="7884350"/>
    <xdr:pic>
      <xdr:nvPicPr>
        <xdr:cNvPr id="21" name="Image 20"/>
        <xdr:cNvPicPr>
          <a:picLocks noChangeAspect="1"/>
        </xdr:cNvPicPr>
      </xdr:nvPicPr>
      <xdr:blipFill>
        <a:blip xmlns:r="http://schemas.openxmlformats.org/officeDocument/2006/relationships" r:embed="rId7"/>
        <a:stretch>
          <a:fillRect/>
        </a:stretch>
      </xdr:blipFill>
      <xdr:spPr>
        <a:xfrm>
          <a:off x="29285294" y="13241111"/>
          <a:ext cx="10519728" cy="7884350"/>
        </a:xfrm>
        <a:prstGeom prst="rect">
          <a:avLst/>
        </a:prstGeom>
      </xdr:spPr>
    </xdr:pic>
    <xdr:clientData/>
  </xdr:oneCellAnchor>
  <xdr:oneCellAnchor>
    <xdr:from>
      <xdr:col>35</xdr:col>
      <xdr:colOff>238125</xdr:colOff>
      <xdr:row>64</xdr:row>
      <xdr:rowOff>107496</xdr:rowOff>
    </xdr:from>
    <xdr:ext cx="10514286" cy="7885711"/>
    <xdr:pic>
      <xdr:nvPicPr>
        <xdr:cNvPr id="22" name="Image 21"/>
        <xdr:cNvPicPr>
          <a:picLocks noChangeAspect="1"/>
        </xdr:cNvPicPr>
      </xdr:nvPicPr>
      <xdr:blipFill>
        <a:blip xmlns:r="http://schemas.openxmlformats.org/officeDocument/2006/relationships" r:embed="rId8"/>
        <a:stretch>
          <a:fillRect/>
        </a:stretch>
      </xdr:blipFill>
      <xdr:spPr>
        <a:xfrm>
          <a:off x="30232350" y="13280571"/>
          <a:ext cx="10514286" cy="7885711"/>
        </a:xfrm>
        <a:prstGeom prst="rect">
          <a:avLst/>
        </a:prstGeom>
      </xdr:spPr>
    </xdr:pic>
    <xdr:clientData/>
  </xdr:oneCellAnchor>
  <xdr:oneCellAnchor>
    <xdr:from>
      <xdr:col>36</xdr:col>
      <xdr:colOff>361950</xdr:colOff>
      <xdr:row>61</xdr:row>
      <xdr:rowOff>115660</xdr:rowOff>
    </xdr:from>
    <xdr:ext cx="10508843" cy="7885716"/>
    <xdr:pic>
      <xdr:nvPicPr>
        <xdr:cNvPr id="23" name="Image 22"/>
        <xdr:cNvPicPr>
          <a:picLocks noChangeAspect="1"/>
        </xdr:cNvPicPr>
      </xdr:nvPicPr>
      <xdr:blipFill>
        <a:blip xmlns:r="http://schemas.openxmlformats.org/officeDocument/2006/relationships" r:embed="rId9"/>
        <a:stretch>
          <a:fillRect/>
        </a:stretch>
      </xdr:blipFill>
      <xdr:spPr>
        <a:xfrm>
          <a:off x="31041975" y="12174310"/>
          <a:ext cx="10508843" cy="7885716"/>
        </a:xfrm>
        <a:prstGeom prst="rect">
          <a:avLst/>
        </a:prstGeom>
      </xdr:spPr>
    </xdr:pic>
    <xdr:clientData/>
  </xdr:oneCellAnchor>
  <xdr:twoCellAnchor>
    <xdr:from>
      <xdr:col>4</xdr:col>
      <xdr:colOff>145773</xdr:colOff>
      <xdr:row>68</xdr:row>
      <xdr:rowOff>62534</xdr:rowOff>
    </xdr:from>
    <xdr:to>
      <xdr:col>8</xdr:col>
      <xdr:colOff>3419474</xdr:colOff>
      <xdr:row>68</xdr:row>
      <xdr:rowOff>3228531</xdr:rowOff>
    </xdr:to>
    <xdr:pic>
      <xdr:nvPicPr>
        <xdr:cNvPr id="24" name="Image 23"/>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917548" y="15159659"/>
          <a:ext cx="8579126" cy="3165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145773</xdr:colOff>
      <xdr:row>87</xdr:row>
      <xdr:rowOff>62534</xdr:rowOff>
    </xdr:from>
    <xdr:to>
      <xdr:col>8</xdr:col>
      <xdr:colOff>3419474</xdr:colOff>
      <xdr:row>87</xdr:row>
      <xdr:rowOff>3228531</xdr:rowOff>
    </xdr:to>
    <xdr:pic>
      <xdr:nvPicPr>
        <xdr:cNvPr id="25" name="Image 24"/>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31748" y="1924050"/>
          <a:ext cx="8579126"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145773</xdr:colOff>
      <xdr:row>106</xdr:row>
      <xdr:rowOff>62534</xdr:rowOff>
    </xdr:from>
    <xdr:to>
      <xdr:col>8</xdr:col>
      <xdr:colOff>3419474</xdr:colOff>
      <xdr:row>106</xdr:row>
      <xdr:rowOff>3228531</xdr:rowOff>
    </xdr:to>
    <xdr:pic>
      <xdr:nvPicPr>
        <xdr:cNvPr id="26" name="Image 25"/>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31748" y="2486025"/>
          <a:ext cx="8579126"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145773</xdr:colOff>
      <xdr:row>125</xdr:row>
      <xdr:rowOff>62534</xdr:rowOff>
    </xdr:from>
    <xdr:to>
      <xdr:col>8</xdr:col>
      <xdr:colOff>3419474</xdr:colOff>
      <xdr:row>125</xdr:row>
      <xdr:rowOff>3228531</xdr:rowOff>
    </xdr:to>
    <xdr:pic>
      <xdr:nvPicPr>
        <xdr:cNvPr id="27" name="Image 26"/>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31748" y="3609975"/>
          <a:ext cx="8579126"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145773</xdr:colOff>
      <xdr:row>144</xdr:row>
      <xdr:rowOff>62534</xdr:rowOff>
    </xdr:from>
    <xdr:to>
      <xdr:col>8</xdr:col>
      <xdr:colOff>3419474</xdr:colOff>
      <xdr:row>144</xdr:row>
      <xdr:rowOff>3228531</xdr:rowOff>
    </xdr:to>
    <xdr:pic>
      <xdr:nvPicPr>
        <xdr:cNvPr id="28" name="Image 27"/>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31748" y="3609975"/>
          <a:ext cx="8579126"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145773</xdr:colOff>
      <xdr:row>163</xdr:row>
      <xdr:rowOff>62534</xdr:rowOff>
    </xdr:from>
    <xdr:to>
      <xdr:col>8</xdr:col>
      <xdr:colOff>3419474</xdr:colOff>
      <xdr:row>163</xdr:row>
      <xdr:rowOff>3228531</xdr:rowOff>
    </xdr:to>
    <xdr:pic>
      <xdr:nvPicPr>
        <xdr:cNvPr id="29" name="Image 28"/>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31748" y="3609975"/>
          <a:ext cx="8579126"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145773</xdr:colOff>
      <xdr:row>182</xdr:row>
      <xdr:rowOff>62534</xdr:rowOff>
    </xdr:from>
    <xdr:to>
      <xdr:col>8</xdr:col>
      <xdr:colOff>3419474</xdr:colOff>
      <xdr:row>182</xdr:row>
      <xdr:rowOff>3228531</xdr:rowOff>
    </xdr:to>
    <xdr:pic>
      <xdr:nvPicPr>
        <xdr:cNvPr id="30" name="Image 29"/>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31748" y="3609975"/>
          <a:ext cx="8579126"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145773</xdr:colOff>
      <xdr:row>201</xdr:row>
      <xdr:rowOff>62534</xdr:rowOff>
    </xdr:from>
    <xdr:to>
      <xdr:col>8</xdr:col>
      <xdr:colOff>3419474</xdr:colOff>
      <xdr:row>201</xdr:row>
      <xdr:rowOff>3228531</xdr:rowOff>
    </xdr:to>
    <xdr:pic>
      <xdr:nvPicPr>
        <xdr:cNvPr id="31" name="Image 30"/>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31748" y="3609975"/>
          <a:ext cx="8579126"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145773</xdr:colOff>
      <xdr:row>220</xdr:row>
      <xdr:rowOff>62534</xdr:rowOff>
    </xdr:from>
    <xdr:to>
      <xdr:col>8</xdr:col>
      <xdr:colOff>3419474</xdr:colOff>
      <xdr:row>220</xdr:row>
      <xdr:rowOff>3228531</xdr:rowOff>
    </xdr:to>
    <xdr:pic>
      <xdr:nvPicPr>
        <xdr:cNvPr id="32" name="Image 31"/>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31748" y="3609975"/>
          <a:ext cx="8579126"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16</xdr:col>
      <xdr:colOff>514060</xdr:colOff>
      <xdr:row>1</xdr:row>
      <xdr:rowOff>24662</xdr:rowOff>
    </xdr:from>
    <xdr:to>
      <xdr:col>28</xdr:col>
      <xdr:colOff>127889</xdr:colOff>
      <xdr:row>8</xdr:row>
      <xdr:rowOff>2799867</xdr:rowOff>
    </xdr:to>
    <xdr:pic>
      <xdr:nvPicPr>
        <xdr:cNvPr id="2" name="Image 1" descr="https://slideplayer.fr/slide/2998068/11/images/36/Etude+et+solutions+techniques.+Exploitation+p%C3%A9dagogique+coll%C3%A8ge.+Exploitation+p%C3%A9dagogique+lyc%C3%A9e.+Pr%C3%A9sentation+s%C3%A9ance+3..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660756" y="190314"/>
          <a:ext cx="7863308" cy="6021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657225</xdr:colOff>
      <xdr:row>12</xdr:row>
      <xdr:rowOff>0</xdr:rowOff>
    </xdr:from>
    <xdr:to>
      <xdr:col>38</xdr:col>
      <xdr:colOff>276225</xdr:colOff>
      <xdr:row>32</xdr:row>
      <xdr:rowOff>123092</xdr:rowOff>
    </xdr:to>
    <xdr:pic>
      <xdr:nvPicPr>
        <xdr:cNvPr id="3" name="Image 2" descr="Image associé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7116425" y="971550"/>
          <a:ext cx="7848600" cy="588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551089</xdr:colOff>
      <xdr:row>37</xdr:row>
      <xdr:rowOff>13607</xdr:rowOff>
    </xdr:from>
    <xdr:to>
      <xdr:col>46</xdr:col>
      <xdr:colOff>170089</xdr:colOff>
      <xdr:row>73</xdr:row>
      <xdr:rowOff>70755</xdr:rowOff>
    </xdr:to>
    <xdr:pic>
      <xdr:nvPicPr>
        <xdr:cNvPr id="5" name="Image 4" descr="Image associée"/>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2322518" y="4748893"/>
          <a:ext cx="7783285" cy="5935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32</xdr:col>
      <xdr:colOff>455840</xdr:colOff>
      <xdr:row>26</xdr:row>
      <xdr:rowOff>40821</xdr:rowOff>
    </xdr:from>
    <xdr:to>
      <xdr:col>47</xdr:col>
      <xdr:colOff>673602</xdr:colOff>
      <xdr:row>72</xdr:row>
      <xdr:rowOff>77985</xdr:rowOff>
    </xdr:to>
    <xdr:pic>
      <xdr:nvPicPr>
        <xdr:cNvPr id="6" name="Image 5"/>
        <xdr:cNvPicPr>
          <a:picLocks noChangeAspect="1"/>
        </xdr:cNvPicPr>
      </xdr:nvPicPr>
      <xdr:blipFill>
        <a:blip xmlns:r="http://schemas.openxmlformats.org/officeDocument/2006/relationships" r:embed="rId4"/>
        <a:stretch>
          <a:fillRect/>
        </a:stretch>
      </xdr:blipFill>
      <xdr:spPr>
        <a:xfrm>
          <a:off x="20866554" y="2979964"/>
          <a:ext cx="10423119" cy="7548307"/>
        </a:xfrm>
        <a:prstGeom prst="rect">
          <a:avLst/>
        </a:prstGeom>
      </xdr:spPr>
    </xdr:pic>
    <xdr:clientData/>
  </xdr:twoCellAnchor>
  <xdr:twoCellAnchor editAs="oneCell">
    <xdr:from>
      <xdr:col>33</xdr:col>
      <xdr:colOff>567418</xdr:colOff>
      <xdr:row>31</xdr:row>
      <xdr:rowOff>57151</xdr:rowOff>
    </xdr:from>
    <xdr:to>
      <xdr:col>49</xdr:col>
      <xdr:colOff>99380</xdr:colOff>
      <xdr:row>77</xdr:row>
      <xdr:rowOff>95677</xdr:rowOff>
    </xdr:to>
    <xdr:pic>
      <xdr:nvPicPr>
        <xdr:cNvPr id="7" name="Image 6"/>
        <xdr:cNvPicPr>
          <a:picLocks noChangeAspect="1"/>
        </xdr:cNvPicPr>
      </xdr:nvPicPr>
      <xdr:blipFill>
        <a:blip xmlns:r="http://schemas.openxmlformats.org/officeDocument/2006/relationships" r:embed="rId5"/>
        <a:stretch>
          <a:fillRect/>
        </a:stretch>
      </xdr:blipFill>
      <xdr:spPr>
        <a:xfrm>
          <a:off x="21658489" y="3812722"/>
          <a:ext cx="10417677" cy="7549668"/>
        </a:xfrm>
        <a:prstGeom prst="rect">
          <a:avLst/>
        </a:prstGeom>
      </xdr:spPr>
    </xdr:pic>
    <xdr:clientData/>
  </xdr:twoCellAnchor>
  <xdr:twoCellAnchor editAs="oneCell">
    <xdr:from>
      <xdr:col>35</xdr:col>
      <xdr:colOff>523875</xdr:colOff>
      <xdr:row>27</xdr:row>
      <xdr:rowOff>156481</xdr:rowOff>
    </xdr:from>
    <xdr:to>
      <xdr:col>51</xdr:col>
      <xdr:colOff>61281</xdr:colOff>
      <xdr:row>74</xdr:row>
      <xdr:rowOff>31721</xdr:rowOff>
    </xdr:to>
    <xdr:pic>
      <xdr:nvPicPr>
        <xdr:cNvPr id="8" name="Image 7"/>
        <xdr:cNvPicPr>
          <a:picLocks noChangeAspect="1"/>
        </xdr:cNvPicPr>
      </xdr:nvPicPr>
      <xdr:blipFill>
        <a:blip xmlns:r="http://schemas.openxmlformats.org/officeDocument/2006/relationships" r:embed="rId6"/>
        <a:stretch>
          <a:fillRect/>
        </a:stretch>
      </xdr:blipFill>
      <xdr:spPr>
        <a:xfrm>
          <a:off x="22975661" y="3258910"/>
          <a:ext cx="10423120" cy="7549668"/>
        </a:xfrm>
        <a:prstGeom prst="rect">
          <a:avLst/>
        </a:prstGeom>
      </xdr:spPr>
    </xdr:pic>
    <xdr:clientData/>
  </xdr:twoCellAnchor>
  <xdr:twoCellAnchor editAs="oneCell">
    <xdr:from>
      <xdr:col>33</xdr:col>
      <xdr:colOff>662669</xdr:colOff>
      <xdr:row>24</xdr:row>
      <xdr:rowOff>68036</xdr:rowOff>
    </xdr:from>
    <xdr:to>
      <xdr:col>49</xdr:col>
      <xdr:colOff>209597</xdr:colOff>
      <xdr:row>73</xdr:row>
      <xdr:rowOff>18061</xdr:rowOff>
    </xdr:to>
    <xdr:pic>
      <xdr:nvPicPr>
        <xdr:cNvPr id="9" name="Image 8"/>
        <xdr:cNvPicPr>
          <a:picLocks noChangeAspect="1"/>
        </xdr:cNvPicPr>
      </xdr:nvPicPr>
      <xdr:blipFill>
        <a:blip xmlns:r="http://schemas.openxmlformats.org/officeDocument/2006/relationships" r:embed="rId7"/>
        <a:stretch>
          <a:fillRect/>
        </a:stretch>
      </xdr:blipFill>
      <xdr:spPr>
        <a:xfrm>
          <a:off x="21753740" y="2680607"/>
          <a:ext cx="10432643" cy="7951028"/>
        </a:xfrm>
        <a:prstGeom prst="rect">
          <a:avLst/>
        </a:prstGeom>
      </xdr:spPr>
    </xdr:pic>
    <xdr:clientData/>
  </xdr:twoCellAnchor>
  <xdr:twoCellAnchor editAs="oneCell">
    <xdr:from>
      <xdr:col>35</xdr:col>
      <xdr:colOff>238125</xdr:colOff>
      <xdr:row>24</xdr:row>
      <xdr:rowOff>107496</xdr:rowOff>
    </xdr:from>
    <xdr:to>
      <xdr:col>50</xdr:col>
      <xdr:colOff>465411</xdr:colOff>
      <xdr:row>73</xdr:row>
      <xdr:rowOff>58882</xdr:rowOff>
    </xdr:to>
    <xdr:pic>
      <xdr:nvPicPr>
        <xdr:cNvPr id="10" name="Image 9"/>
        <xdr:cNvPicPr>
          <a:picLocks noChangeAspect="1"/>
        </xdr:cNvPicPr>
      </xdr:nvPicPr>
      <xdr:blipFill>
        <a:blip xmlns:r="http://schemas.openxmlformats.org/officeDocument/2006/relationships" r:embed="rId8"/>
        <a:stretch>
          <a:fillRect/>
        </a:stretch>
      </xdr:blipFill>
      <xdr:spPr>
        <a:xfrm>
          <a:off x="22689911" y="2720067"/>
          <a:ext cx="10432643" cy="7952389"/>
        </a:xfrm>
        <a:prstGeom prst="rect">
          <a:avLst/>
        </a:prstGeom>
      </xdr:spPr>
    </xdr:pic>
    <xdr:clientData/>
  </xdr:twoCellAnchor>
  <xdr:twoCellAnchor editAs="oneCell">
    <xdr:from>
      <xdr:col>36</xdr:col>
      <xdr:colOff>361950</xdr:colOff>
      <xdr:row>21</xdr:row>
      <xdr:rowOff>115660</xdr:rowOff>
    </xdr:from>
    <xdr:to>
      <xdr:col>51</xdr:col>
      <xdr:colOff>583793</xdr:colOff>
      <xdr:row>70</xdr:row>
      <xdr:rowOff>67051</xdr:rowOff>
    </xdr:to>
    <xdr:pic>
      <xdr:nvPicPr>
        <xdr:cNvPr id="11" name="Image 10"/>
        <xdr:cNvPicPr>
          <a:picLocks noChangeAspect="1"/>
        </xdr:cNvPicPr>
      </xdr:nvPicPr>
      <xdr:blipFill>
        <a:blip xmlns:r="http://schemas.openxmlformats.org/officeDocument/2006/relationships" r:embed="rId9"/>
        <a:stretch>
          <a:fillRect/>
        </a:stretch>
      </xdr:blipFill>
      <xdr:spPr>
        <a:xfrm>
          <a:off x="23494093" y="2238374"/>
          <a:ext cx="10427200" cy="7952389"/>
        </a:xfrm>
        <a:prstGeom prst="rect">
          <a:avLst/>
        </a:prstGeom>
      </xdr:spPr>
    </xdr:pic>
    <xdr:clientData/>
  </xdr:twoCellAnchor>
  <xdr:twoCellAnchor editAs="oneCell">
    <xdr:from>
      <xdr:col>3</xdr:col>
      <xdr:colOff>679173</xdr:colOff>
      <xdr:row>8</xdr:row>
      <xdr:rowOff>81584</xdr:rowOff>
    </xdr:from>
    <xdr:to>
      <xdr:col>8</xdr:col>
      <xdr:colOff>3238499</xdr:colOff>
      <xdr:row>8</xdr:row>
      <xdr:rowOff>3247581</xdr:rowOff>
    </xdr:to>
    <xdr:pic>
      <xdr:nvPicPr>
        <xdr:cNvPr id="15" name="Image 14"/>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050773" y="3329609"/>
          <a:ext cx="8579126" cy="3165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4.xml><?xml version="1.0" encoding="utf-8"?>
<xdr:wsDr xmlns:xdr="http://schemas.openxmlformats.org/drawingml/2006/spreadsheetDrawing" xmlns:a="http://schemas.openxmlformats.org/drawingml/2006/main">
  <xdr:twoCellAnchor editAs="absolute">
    <xdr:from>
      <xdr:col>14</xdr:col>
      <xdr:colOff>399442</xdr:colOff>
      <xdr:row>26</xdr:row>
      <xdr:rowOff>65220</xdr:rowOff>
    </xdr:from>
    <xdr:to>
      <xdr:col>19</xdr:col>
      <xdr:colOff>243435</xdr:colOff>
      <xdr:row>26</xdr:row>
      <xdr:rowOff>2120289</xdr:rowOff>
    </xdr:to>
    <xdr:pic>
      <xdr:nvPicPr>
        <xdr:cNvPr id="2" name="Image 1">
          <a:extLst>
            <a:ext uri="{FF2B5EF4-FFF2-40B4-BE49-F238E27FC236}">
              <a16:creationId xmlns:a16="http://schemas.microsoft.com/office/drawing/2014/main" id="{C2585BE1-A2FA-40CC-8990-76DFCED9A9A6}"/>
            </a:ext>
          </a:extLst>
        </xdr:cNvPr>
        <xdr:cNvPicPr>
          <a:picLocks noChangeAspect="1"/>
        </xdr:cNvPicPr>
      </xdr:nvPicPr>
      <xdr:blipFill>
        <a:blip xmlns:r="http://schemas.openxmlformats.org/officeDocument/2006/relationships" r:embed="rId1"/>
        <a:stretch>
          <a:fillRect/>
        </a:stretch>
      </xdr:blipFill>
      <xdr:spPr>
        <a:xfrm>
          <a:off x="11494894" y="6613072"/>
          <a:ext cx="2973636" cy="2057414"/>
        </a:xfrm>
        <a:prstGeom prst="rect">
          <a:avLst/>
        </a:prstGeom>
        <a:ln>
          <a:noFill/>
        </a:ln>
        <a:effectLst>
          <a:outerShdw blurRad="292100" dist="139700" dir="2700000" algn="tl" rotWithShape="0">
            <a:srgbClr val="333333">
              <a:alpha val="65000"/>
            </a:srgbClr>
          </a:outerShdw>
        </a:effectLst>
      </xdr:spPr>
    </xdr:pic>
    <xdr:clientData fPrintsWithSheet="0"/>
  </xdr:twoCellAnchor>
  <xdr:twoCellAnchor editAs="absolute">
    <xdr:from>
      <xdr:col>19</xdr:col>
      <xdr:colOff>440263</xdr:colOff>
      <xdr:row>26</xdr:row>
      <xdr:rowOff>74363</xdr:rowOff>
    </xdr:from>
    <xdr:to>
      <xdr:col>24</xdr:col>
      <xdr:colOff>284256</xdr:colOff>
      <xdr:row>26</xdr:row>
      <xdr:rowOff>2139898</xdr:rowOff>
    </xdr:to>
    <xdr:pic>
      <xdr:nvPicPr>
        <xdr:cNvPr id="3" name="Image 2">
          <a:extLst>
            <a:ext uri="{FF2B5EF4-FFF2-40B4-BE49-F238E27FC236}">
              <a16:creationId xmlns:a16="http://schemas.microsoft.com/office/drawing/2014/main" id="{0DDD118A-73EE-462D-A54E-EA7B7955A4A0}"/>
            </a:ext>
          </a:extLst>
        </xdr:cNvPr>
        <xdr:cNvPicPr>
          <a:picLocks noChangeAspect="1"/>
        </xdr:cNvPicPr>
      </xdr:nvPicPr>
      <xdr:blipFill>
        <a:blip xmlns:r="http://schemas.openxmlformats.org/officeDocument/2006/relationships" r:embed="rId2"/>
        <a:stretch>
          <a:fillRect/>
        </a:stretch>
      </xdr:blipFill>
      <xdr:spPr>
        <a:xfrm>
          <a:off x="14665358" y="6622215"/>
          <a:ext cx="2973636" cy="2067880"/>
        </a:xfrm>
        <a:prstGeom prst="rect">
          <a:avLst/>
        </a:prstGeom>
        <a:ln>
          <a:noFill/>
        </a:ln>
        <a:effectLst>
          <a:outerShdw blurRad="292100" dist="139700" dir="2700000" algn="tl" rotWithShape="0">
            <a:srgbClr val="333333">
              <a:alpha val="65000"/>
            </a:srgbClr>
          </a:outerShdw>
        </a:effectLst>
      </xdr:spPr>
    </xdr:pic>
    <xdr:clientData fPrintsWithSheet="0"/>
  </xdr:twoCellAnchor>
  <xdr:twoCellAnchor editAs="absolute">
    <xdr:from>
      <xdr:col>24</xdr:col>
      <xdr:colOff>514467</xdr:colOff>
      <xdr:row>25</xdr:row>
      <xdr:rowOff>235903</xdr:rowOff>
    </xdr:from>
    <xdr:to>
      <xdr:col>29</xdr:col>
      <xdr:colOff>420299</xdr:colOff>
      <xdr:row>26</xdr:row>
      <xdr:rowOff>2140099</xdr:rowOff>
    </xdr:to>
    <xdr:pic>
      <xdr:nvPicPr>
        <xdr:cNvPr id="4" name="Image 3">
          <a:extLst>
            <a:ext uri="{FF2B5EF4-FFF2-40B4-BE49-F238E27FC236}">
              <a16:creationId xmlns:a16="http://schemas.microsoft.com/office/drawing/2014/main" id="{A39D8BFB-F419-4DD9-91BE-B6B25A736735}"/>
            </a:ext>
          </a:extLst>
        </xdr:cNvPr>
        <xdr:cNvPicPr>
          <a:picLocks noChangeAspect="1"/>
        </xdr:cNvPicPr>
      </xdr:nvPicPr>
      <xdr:blipFill>
        <a:blip xmlns:r="http://schemas.openxmlformats.org/officeDocument/2006/relationships" r:embed="rId3"/>
        <a:stretch>
          <a:fillRect/>
        </a:stretch>
      </xdr:blipFill>
      <xdr:spPr>
        <a:xfrm>
          <a:off x="17869205" y="6527565"/>
          <a:ext cx="3035474" cy="2162731"/>
        </a:xfrm>
        <a:prstGeom prst="rect">
          <a:avLst/>
        </a:prstGeom>
        <a:ln>
          <a:noFill/>
        </a:ln>
        <a:effectLst>
          <a:outerShdw blurRad="292100" dist="139700" dir="2700000" algn="tl" rotWithShape="0">
            <a:srgbClr val="333333">
              <a:alpha val="65000"/>
            </a:srgbClr>
          </a:outerShdw>
        </a:effectLst>
      </xdr:spPr>
    </xdr:pic>
    <xdr:clientData fPrintsWithSheet="0"/>
  </xdr:twoCellAnchor>
  <xdr:twoCellAnchor>
    <xdr:from>
      <xdr:col>8</xdr:col>
      <xdr:colOff>2000249</xdr:colOff>
      <xdr:row>1326</xdr:row>
      <xdr:rowOff>57937</xdr:rowOff>
    </xdr:from>
    <xdr:to>
      <xdr:col>16</xdr:col>
      <xdr:colOff>237758</xdr:colOff>
      <xdr:row>1354</xdr:row>
      <xdr:rowOff>83381</xdr:rowOff>
    </xdr:to>
    <xdr:pic>
      <xdr:nvPicPr>
        <xdr:cNvPr id="8" name="Image 7">
          <a:extLst>
            <a:ext uri="{FF2B5EF4-FFF2-40B4-BE49-F238E27FC236}">
              <a16:creationId xmlns:a16="http://schemas.microsoft.com/office/drawing/2014/main" id="{53D83B4F-F998-4CAC-9D74-6557FC97EC2B}"/>
            </a:ext>
          </a:extLst>
        </xdr:cNvPr>
        <xdr:cNvPicPr>
          <a:picLocks noChangeAspect="1"/>
        </xdr:cNvPicPr>
      </xdr:nvPicPr>
      <xdr:blipFill>
        <a:blip xmlns:r="http://schemas.openxmlformats.org/officeDocument/2006/relationships" r:embed="rId4"/>
        <a:stretch>
          <a:fillRect/>
        </a:stretch>
      </xdr:blipFill>
      <xdr:spPr>
        <a:xfrm>
          <a:off x="6691312" y="221728500"/>
          <a:ext cx="5833696" cy="4692694"/>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19</xdr:col>
      <xdr:colOff>245190</xdr:colOff>
      <xdr:row>1327</xdr:row>
      <xdr:rowOff>60031</xdr:rowOff>
    </xdr:from>
    <xdr:to>
      <xdr:col>29</xdr:col>
      <xdr:colOff>341114</xdr:colOff>
      <xdr:row>1357</xdr:row>
      <xdr:rowOff>77375</xdr:rowOff>
    </xdr:to>
    <xdr:pic>
      <xdr:nvPicPr>
        <xdr:cNvPr id="9" name="Image 8">
          <a:extLst>
            <a:ext uri="{FF2B5EF4-FFF2-40B4-BE49-F238E27FC236}">
              <a16:creationId xmlns:a16="http://schemas.microsoft.com/office/drawing/2014/main" id="{51114350-91D5-49DE-9A2A-0B4ED80BD42A}"/>
            </a:ext>
          </a:extLst>
        </xdr:cNvPr>
        <xdr:cNvPicPr>
          <a:picLocks noChangeAspect="1"/>
        </xdr:cNvPicPr>
      </xdr:nvPicPr>
      <xdr:blipFill>
        <a:blip xmlns:r="http://schemas.openxmlformats.org/officeDocument/2006/relationships" r:embed="rId5"/>
        <a:stretch>
          <a:fillRect/>
        </a:stretch>
      </xdr:blipFill>
      <xdr:spPr>
        <a:xfrm>
          <a:off x="14389815" y="221897281"/>
          <a:ext cx="6287174" cy="501796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32</xdr:col>
      <xdr:colOff>109119</xdr:colOff>
      <xdr:row>1327</xdr:row>
      <xdr:rowOff>5603</xdr:rowOff>
    </xdr:from>
    <xdr:to>
      <xdr:col>42</xdr:col>
      <xdr:colOff>205043</xdr:colOff>
      <xdr:row>1357</xdr:row>
      <xdr:rowOff>17453</xdr:rowOff>
    </xdr:to>
    <xdr:pic>
      <xdr:nvPicPr>
        <xdr:cNvPr id="10" name="Image 9">
          <a:extLst>
            <a:ext uri="{FF2B5EF4-FFF2-40B4-BE49-F238E27FC236}">
              <a16:creationId xmlns:a16="http://schemas.microsoft.com/office/drawing/2014/main" id="{DB39903A-3BA6-4986-B283-027009721E2B}"/>
            </a:ext>
          </a:extLst>
        </xdr:cNvPr>
        <xdr:cNvPicPr>
          <a:picLocks noChangeAspect="1"/>
        </xdr:cNvPicPr>
      </xdr:nvPicPr>
      <xdr:blipFill>
        <a:blip xmlns:r="http://schemas.openxmlformats.org/officeDocument/2006/relationships" r:embed="rId6"/>
        <a:stretch>
          <a:fillRect/>
        </a:stretch>
      </xdr:blipFill>
      <xdr:spPr>
        <a:xfrm>
          <a:off x="22302369" y="221842853"/>
          <a:ext cx="6287174" cy="5012475"/>
        </a:xfrm>
        <a:prstGeom prst="rect">
          <a:avLst/>
        </a:prstGeom>
        <a:ln>
          <a:noFill/>
        </a:ln>
        <a:effectLst>
          <a:outerShdw blurRad="292100" dist="139700" dir="2700000" algn="tl" rotWithShape="0">
            <a:srgbClr val="333333">
              <a:alpha val="65000"/>
            </a:srgbClr>
          </a:outerShdw>
        </a:effectLst>
      </xdr:spPr>
    </xdr:pic>
    <xdr:clientData/>
  </xdr:twoCellAnchor>
  <xdr:twoCellAnchor editAs="absolute">
    <xdr:from>
      <xdr:col>14</xdr:col>
      <xdr:colOff>514905</xdr:colOff>
      <xdr:row>26</xdr:row>
      <xdr:rowOff>2440805</xdr:rowOff>
    </xdr:from>
    <xdr:to>
      <xdr:col>19</xdr:col>
      <xdr:colOff>203177</xdr:colOff>
      <xdr:row>32</xdr:row>
      <xdr:rowOff>90809</xdr:rowOff>
    </xdr:to>
    <xdr:pic>
      <xdr:nvPicPr>
        <xdr:cNvPr id="29" name="Image 28">
          <a:extLst>
            <a:ext uri="{FF2B5EF4-FFF2-40B4-BE49-F238E27FC236}">
              <a16:creationId xmlns:a16="http://schemas.microsoft.com/office/drawing/2014/main" id="{53D83B4F-F998-4CAC-9D74-6557FC97EC2B}"/>
            </a:ext>
          </a:extLst>
        </xdr:cNvPr>
        <xdr:cNvPicPr>
          <a:picLocks noChangeAspect="1"/>
        </xdr:cNvPicPr>
      </xdr:nvPicPr>
      <xdr:blipFill>
        <a:blip xmlns:r="http://schemas.openxmlformats.org/officeDocument/2006/relationships" r:embed="rId4"/>
        <a:stretch>
          <a:fillRect/>
        </a:stretch>
      </xdr:blipFill>
      <xdr:spPr>
        <a:xfrm>
          <a:off x="11591307" y="8994569"/>
          <a:ext cx="2790701" cy="2111269"/>
        </a:xfrm>
        <a:prstGeom prst="rect">
          <a:avLst/>
        </a:prstGeom>
        <a:ln>
          <a:noFill/>
        </a:ln>
        <a:effectLst>
          <a:outerShdw blurRad="292100" dist="139700" dir="2700000" algn="tl" rotWithShape="0">
            <a:srgbClr val="333333">
              <a:alpha val="65000"/>
            </a:srgbClr>
          </a:outerShdw>
        </a:effectLst>
      </xdr:spPr>
    </xdr:pic>
    <xdr:clientData fPrintsWithSheet="0"/>
  </xdr:twoCellAnchor>
  <xdr:twoCellAnchor editAs="absolute">
    <xdr:from>
      <xdr:col>19</xdr:col>
      <xdr:colOff>424850</xdr:colOff>
      <xdr:row>26</xdr:row>
      <xdr:rowOff>2451690</xdr:rowOff>
    </xdr:from>
    <xdr:to>
      <xdr:col>24</xdr:col>
      <xdr:colOff>332352</xdr:colOff>
      <xdr:row>32</xdr:row>
      <xdr:rowOff>249077</xdr:rowOff>
    </xdr:to>
    <xdr:pic>
      <xdr:nvPicPr>
        <xdr:cNvPr id="30" name="Image 29">
          <a:extLst>
            <a:ext uri="{FF2B5EF4-FFF2-40B4-BE49-F238E27FC236}">
              <a16:creationId xmlns:a16="http://schemas.microsoft.com/office/drawing/2014/main" id="{51114350-91D5-49DE-9A2A-0B4ED80BD42A}"/>
            </a:ext>
          </a:extLst>
        </xdr:cNvPr>
        <xdr:cNvPicPr>
          <a:picLocks noChangeAspect="1"/>
        </xdr:cNvPicPr>
      </xdr:nvPicPr>
      <xdr:blipFill>
        <a:blip xmlns:r="http://schemas.openxmlformats.org/officeDocument/2006/relationships" r:embed="rId5"/>
        <a:stretch>
          <a:fillRect/>
        </a:stretch>
      </xdr:blipFill>
      <xdr:spPr>
        <a:xfrm>
          <a:off x="14603681" y="9005454"/>
          <a:ext cx="3009930" cy="2257714"/>
        </a:xfrm>
        <a:prstGeom prst="rect">
          <a:avLst/>
        </a:prstGeom>
        <a:ln>
          <a:noFill/>
        </a:ln>
        <a:effectLst>
          <a:outerShdw blurRad="292100" dist="139700" dir="2700000" algn="tl" rotWithShape="0">
            <a:srgbClr val="333333">
              <a:alpha val="65000"/>
            </a:srgbClr>
          </a:outerShdw>
        </a:effectLst>
      </xdr:spPr>
    </xdr:pic>
    <xdr:clientData fPrintsWithSheet="0"/>
  </xdr:twoCellAnchor>
  <xdr:twoCellAnchor editAs="absolute">
    <xdr:from>
      <xdr:col>24</xdr:col>
      <xdr:colOff>556965</xdr:colOff>
      <xdr:row>26</xdr:row>
      <xdr:rowOff>2428435</xdr:rowOff>
    </xdr:from>
    <xdr:to>
      <xdr:col>29</xdr:col>
      <xdr:colOff>446867</xdr:colOff>
      <xdr:row>32</xdr:row>
      <xdr:rowOff>383301</xdr:rowOff>
    </xdr:to>
    <xdr:pic>
      <xdr:nvPicPr>
        <xdr:cNvPr id="31" name="Image 30">
          <a:extLst>
            <a:ext uri="{FF2B5EF4-FFF2-40B4-BE49-F238E27FC236}">
              <a16:creationId xmlns:a16="http://schemas.microsoft.com/office/drawing/2014/main" id="{DB39903A-3BA6-4986-B283-027009721E2B}"/>
            </a:ext>
          </a:extLst>
        </xdr:cNvPr>
        <xdr:cNvPicPr>
          <a:picLocks noChangeAspect="1"/>
        </xdr:cNvPicPr>
      </xdr:nvPicPr>
      <xdr:blipFill>
        <a:blip xmlns:r="http://schemas.openxmlformats.org/officeDocument/2006/relationships" r:embed="rId6"/>
        <a:stretch>
          <a:fillRect/>
        </a:stretch>
      </xdr:blipFill>
      <xdr:spPr>
        <a:xfrm>
          <a:off x="17838224" y="8982199"/>
          <a:ext cx="2992330" cy="2414254"/>
        </a:xfrm>
        <a:prstGeom prst="rect">
          <a:avLst/>
        </a:prstGeom>
        <a:ln>
          <a:noFill/>
        </a:ln>
        <a:effectLst>
          <a:outerShdw blurRad="292100" dist="139700" dir="2700000" algn="tl" rotWithShape="0">
            <a:srgbClr val="333333">
              <a:alpha val="65000"/>
            </a:srgbClr>
          </a:outerShdw>
        </a:effectLst>
      </xdr:spPr>
    </xdr:pic>
    <xdr:clientData fPrintsWithSheet="0"/>
  </xdr:twoCellAnchor>
  <xdr:twoCellAnchor editAs="absolute">
    <xdr:from>
      <xdr:col>24</xdr:col>
      <xdr:colOff>577992</xdr:colOff>
      <xdr:row>33</xdr:row>
      <xdr:rowOff>1639</xdr:rowOff>
    </xdr:from>
    <xdr:to>
      <xdr:col>29</xdr:col>
      <xdr:colOff>485992</xdr:colOff>
      <xdr:row>36</xdr:row>
      <xdr:rowOff>105944</xdr:rowOff>
    </xdr:to>
    <xdr:pic>
      <xdr:nvPicPr>
        <xdr:cNvPr id="32" name="Image 31">
          <a:extLst>
            <a:ext uri="{FF2B5EF4-FFF2-40B4-BE49-F238E27FC236}">
              <a16:creationId xmlns:a16="http://schemas.microsoft.com/office/drawing/2014/main" id="{C5490AC6-51E9-4E9C-A6B6-1F29A7F3B6B0}"/>
            </a:ext>
          </a:extLst>
        </xdr:cNvPr>
        <xdr:cNvPicPr>
          <a:picLocks noChangeAspect="1"/>
        </xdr:cNvPicPr>
      </xdr:nvPicPr>
      <xdr:blipFill>
        <a:blip xmlns:r="http://schemas.openxmlformats.org/officeDocument/2006/relationships" r:embed="rId7"/>
        <a:stretch>
          <a:fillRect/>
        </a:stretch>
      </xdr:blipFill>
      <xdr:spPr>
        <a:xfrm>
          <a:off x="17859251" y="11494326"/>
          <a:ext cx="3010428" cy="776216"/>
        </a:xfrm>
        <a:prstGeom prst="rect">
          <a:avLst/>
        </a:prstGeom>
        <a:ln>
          <a:noFill/>
        </a:ln>
        <a:effectLst>
          <a:outerShdw blurRad="292100" dist="139700" dir="2700000" algn="tl" rotWithShape="0">
            <a:srgbClr val="333333">
              <a:alpha val="65000"/>
            </a:srgbClr>
          </a:outerShdw>
        </a:effectLst>
      </xdr:spPr>
    </xdr:pic>
    <xdr:clientData fPrintsWithSheet="0"/>
  </xdr:twoCellAnchor>
</xdr:wsDr>
</file>

<file path=xl/drawings/drawing25.xml><?xml version="1.0" encoding="utf-8"?>
<xdr:wsDr xmlns:xdr="http://schemas.openxmlformats.org/drawingml/2006/spreadsheetDrawing" xmlns:a="http://schemas.openxmlformats.org/drawingml/2006/main">
  <xdr:twoCellAnchor editAs="oneCell">
    <xdr:from>
      <xdr:col>0</xdr:col>
      <xdr:colOff>142875</xdr:colOff>
      <xdr:row>7</xdr:row>
      <xdr:rowOff>19050</xdr:rowOff>
    </xdr:from>
    <xdr:to>
      <xdr:col>8</xdr:col>
      <xdr:colOff>417195</xdr:colOff>
      <xdr:row>40</xdr:row>
      <xdr:rowOff>43180</xdr:rowOff>
    </xdr:to>
    <xdr:pic>
      <xdr:nvPicPr>
        <xdr:cNvPr id="2" name="Image 1"/>
        <xdr:cNvPicPr/>
      </xdr:nvPicPr>
      <xdr:blipFill>
        <a:blip xmlns:r="http://schemas.openxmlformats.org/officeDocument/2006/relationships" r:embed="rId1"/>
        <a:stretch>
          <a:fillRect/>
        </a:stretch>
      </xdr:blipFill>
      <xdr:spPr>
        <a:xfrm>
          <a:off x="142875" y="1323975"/>
          <a:ext cx="5760720" cy="5367655"/>
        </a:xfrm>
        <a:prstGeom prst="rect">
          <a:avLst/>
        </a:prstGeom>
      </xdr:spPr>
    </xdr:pic>
    <xdr:clientData/>
  </xdr:twoCellAnchor>
  <xdr:twoCellAnchor editAs="oneCell">
    <xdr:from>
      <xdr:col>0</xdr:col>
      <xdr:colOff>142875</xdr:colOff>
      <xdr:row>45</xdr:row>
      <xdr:rowOff>19050</xdr:rowOff>
    </xdr:from>
    <xdr:to>
      <xdr:col>8</xdr:col>
      <xdr:colOff>352425</xdr:colOff>
      <xdr:row>96</xdr:row>
      <xdr:rowOff>114300</xdr:rowOff>
    </xdr:to>
    <xdr:pic>
      <xdr:nvPicPr>
        <xdr:cNvPr id="3" name="Image 2"/>
        <xdr:cNvPicPr/>
      </xdr:nvPicPr>
      <xdr:blipFill>
        <a:blip xmlns:r="http://schemas.openxmlformats.org/officeDocument/2006/relationships" r:embed="rId2"/>
        <a:stretch>
          <a:fillRect/>
        </a:stretch>
      </xdr:blipFill>
      <xdr:spPr>
        <a:xfrm>
          <a:off x="142875" y="7496175"/>
          <a:ext cx="5695950" cy="8353425"/>
        </a:xfrm>
        <a:prstGeom prst="rect">
          <a:avLst/>
        </a:prstGeom>
      </xdr:spPr>
    </xdr:pic>
    <xdr:clientData/>
  </xdr:twoCellAnchor>
  <xdr:twoCellAnchor editAs="oneCell">
    <xdr:from>
      <xdr:col>0</xdr:col>
      <xdr:colOff>142875</xdr:colOff>
      <xdr:row>98</xdr:row>
      <xdr:rowOff>19050</xdr:rowOff>
    </xdr:from>
    <xdr:to>
      <xdr:col>8</xdr:col>
      <xdr:colOff>371475</xdr:colOff>
      <xdr:row>149</xdr:row>
      <xdr:rowOff>95250</xdr:rowOff>
    </xdr:to>
    <xdr:pic>
      <xdr:nvPicPr>
        <xdr:cNvPr id="4" name="Image 3"/>
        <xdr:cNvPicPr/>
      </xdr:nvPicPr>
      <xdr:blipFill>
        <a:blip xmlns:r="http://schemas.openxmlformats.org/officeDocument/2006/relationships" r:embed="rId3"/>
        <a:stretch>
          <a:fillRect/>
        </a:stretch>
      </xdr:blipFill>
      <xdr:spPr>
        <a:xfrm>
          <a:off x="142875" y="16078200"/>
          <a:ext cx="5715000" cy="83343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24</xdr:col>
      <xdr:colOff>95250</xdr:colOff>
      <xdr:row>4</xdr:row>
      <xdr:rowOff>174625</xdr:rowOff>
    </xdr:from>
    <xdr:to>
      <xdr:col>32</xdr:col>
      <xdr:colOff>158750</xdr:colOff>
      <xdr:row>8</xdr:row>
      <xdr:rowOff>31750</xdr:rowOff>
    </xdr:to>
    <xdr:sp macro="" textlink="">
      <xdr:nvSpPr>
        <xdr:cNvPr id="2" name="illustration" hidden="1">
          <a:extLst>
            <a:ext uri="{FF2B5EF4-FFF2-40B4-BE49-F238E27FC236}">
              <a16:creationId xmlns:a16="http://schemas.microsoft.com/office/drawing/2014/main" id="{00000000-0008-0000-0700-000018000000}"/>
            </a:ext>
          </a:extLst>
        </xdr:cNvPr>
        <xdr:cNvSpPr/>
      </xdr:nvSpPr>
      <xdr:spPr>
        <a:xfrm>
          <a:off x="10810875" y="1184275"/>
          <a:ext cx="3568700" cy="2133600"/>
        </a:xfrm>
        <a:prstGeom prst="rect">
          <a:avLst/>
        </a:prstGeom>
        <a:blipFill>
          <a:blip xmlns:r="http://schemas.openxmlformats.org/officeDocument/2006/relationships" r:embed="rId1"/>
          <a:stretch>
            <a:fillRect/>
          </a:stretch>
        </a:blipFill>
        <a:ln w="25400" cap="flat" cmpd="sng" algn="ctr">
          <a:solidFill>
            <a:schemeClr val="accent1">
              <a:shade val="50000"/>
            </a:schemeClr>
          </a:solidFill>
          <a:prstDash val="solid"/>
        </a:ln>
        <a:effectLst/>
        <a:ex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2</xdr:col>
      <xdr:colOff>65943</xdr:colOff>
      <xdr:row>8</xdr:row>
      <xdr:rowOff>164856</xdr:rowOff>
    </xdr:from>
    <xdr:to>
      <xdr:col>3</xdr:col>
      <xdr:colOff>43962</xdr:colOff>
      <xdr:row>8</xdr:row>
      <xdr:rowOff>348029</xdr:rowOff>
    </xdr:to>
    <xdr:sp macro="" textlink="">
      <xdr:nvSpPr>
        <xdr:cNvPr id="3" name="Flèche : pentagone 13">
          <a:extLst>
            <a:ext uri="{FF2B5EF4-FFF2-40B4-BE49-F238E27FC236}">
              <a16:creationId xmlns:a16="http://schemas.microsoft.com/office/drawing/2014/main" id="{00000000-0008-0000-0700-00000E000000}"/>
            </a:ext>
          </a:extLst>
        </xdr:cNvPr>
        <xdr:cNvSpPr/>
      </xdr:nvSpPr>
      <xdr:spPr>
        <a:xfrm>
          <a:off x="1189893" y="3450981"/>
          <a:ext cx="368544" cy="183173"/>
        </a:xfrm>
        <a:prstGeom prst="homePlate">
          <a:avLst/>
        </a:prstGeom>
        <a:solidFill>
          <a:srgbClr val="A20078">
            <a:lumMod val="100000"/>
          </a:srgbClr>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fr-FR" sz="2800" b="0">
            <a:solidFill>
              <a:schemeClr val="lt1"/>
            </a:solidFill>
            <a:latin typeface="Arial Rounded MT Bold" panose="020F0704030504030204" pitchFamily="34" charset="0"/>
            <a:ea typeface="+mn-ea"/>
            <a:cs typeface="+mn-cs"/>
          </a:endParaRPr>
        </a:p>
      </xdr:txBody>
    </xdr:sp>
    <xdr:clientData/>
  </xdr:twoCellAnchor>
  <xdr:twoCellAnchor>
    <xdr:from>
      <xdr:col>2</xdr:col>
      <xdr:colOff>65943</xdr:colOff>
      <xdr:row>12</xdr:row>
      <xdr:rowOff>172182</xdr:rowOff>
    </xdr:from>
    <xdr:to>
      <xdr:col>3</xdr:col>
      <xdr:colOff>43962</xdr:colOff>
      <xdr:row>12</xdr:row>
      <xdr:rowOff>355355</xdr:rowOff>
    </xdr:to>
    <xdr:sp macro="" textlink="">
      <xdr:nvSpPr>
        <xdr:cNvPr id="4" name="Flèche : pentagone 27">
          <a:extLst>
            <a:ext uri="{FF2B5EF4-FFF2-40B4-BE49-F238E27FC236}">
              <a16:creationId xmlns:a16="http://schemas.microsoft.com/office/drawing/2014/main" id="{00000000-0008-0000-0700-00001C000000}"/>
            </a:ext>
          </a:extLst>
        </xdr:cNvPr>
        <xdr:cNvSpPr/>
      </xdr:nvSpPr>
      <xdr:spPr>
        <a:xfrm>
          <a:off x="1189893" y="4944207"/>
          <a:ext cx="368544" cy="183173"/>
        </a:xfrm>
        <a:prstGeom prst="homePlate">
          <a:avLst/>
        </a:prstGeom>
        <a:solidFill>
          <a:srgbClr val="A20078">
            <a:lumMod val="100000"/>
          </a:srgbClr>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fr-FR" sz="2800" b="0">
            <a:solidFill>
              <a:schemeClr val="lt1"/>
            </a:solidFill>
            <a:latin typeface="Arial Rounded MT Bold" panose="020F0704030504030204" pitchFamily="34" charset="0"/>
            <a:ea typeface="+mn-ea"/>
            <a:cs typeface="+mn-cs"/>
          </a:endParaRPr>
        </a:p>
      </xdr:txBody>
    </xdr:sp>
    <xdr:clientData/>
  </xdr:twoCellAnchor>
  <xdr:twoCellAnchor>
    <xdr:from>
      <xdr:col>2</xdr:col>
      <xdr:colOff>65943</xdr:colOff>
      <xdr:row>6</xdr:row>
      <xdr:rowOff>160460</xdr:rowOff>
    </xdr:from>
    <xdr:to>
      <xdr:col>3</xdr:col>
      <xdr:colOff>43962</xdr:colOff>
      <xdr:row>6</xdr:row>
      <xdr:rowOff>343633</xdr:rowOff>
    </xdr:to>
    <xdr:sp macro="" textlink="">
      <xdr:nvSpPr>
        <xdr:cNvPr id="5" name="Flèche : pentagone 28">
          <a:extLst>
            <a:ext uri="{FF2B5EF4-FFF2-40B4-BE49-F238E27FC236}">
              <a16:creationId xmlns:a16="http://schemas.microsoft.com/office/drawing/2014/main" id="{00000000-0008-0000-0700-00001D000000}"/>
            </a:ext>
          </a:extLst>
        </xdr:cNvPr>
        <xdr:cNvSpPr/>
      </xdr:nvSpPr>
      <xdr:spPr>
        <a:xfrm>
          <a:off x="1189893" y="2151185"/>
          <a:ext cx="368544" cy="183173"/>
        </a:xfrm>
        <a:prstGeom prst="homePlate">
          <a:avLst/>
        </a:prstGeom>
        <a:solidFill>
          <a:srgbClr val="A20078">
            <a:lumMod val="100000"/>
          </a:srgbClr>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fr-FR" sz="2800" b="0">
            <a:solidFill>
              <a:schemeClr val="lt1"/>
            </a:solidFill>
            <a:latin typeface="Arial Rounded MT Bold" panose="020F0704030504030204" pitchFamily="34" charset="0"/>
            <a:ea typeface="+mn-ea"/>
            <a:cs typeface="+mn-cs"/>
          </a:endParaRPr>
        </a:p>
      </xdr:txBody>
    </xdr:sp>
    <xdr:clientData/>
  </xdr:twoCellAnchor>
  <xdr:twoCellAnchor>
    <xdr:from>
      <xdr:col>2</xdr:col>
      <xdr:colOff>65943</xdr:colOff>
      <xdr:row>4</xdr:row>
      <xdr:rowOff>169985</xdr:rowOff>
    </xdr:from>
    <xdr:to>
      <xdr:col>3</xdr:col>
      <xdr:colOff>43962</xdr:colOff>
      <xdr:row>4</xdr:row>
      <xdr:rowOff>353158</xdr:rowOff>
    </xdr:to>
    <xdr:sp macro="" textlink="">
      <xdr:nvSpPr>
        <xdr:cNvPr id="6" name="Flèche : pentagone 29">
          <a:extLst>
            <a:ext uri="{FF2B5EF4-FFF2-40B4-BE49-F238E27FC236}">
              <a16:creationId xmlns:a16="http://schemas.microsoft.com/office/drawing/2014/main" id="{00000000-0008-0000-0700-00001E000000}"/>
            </a:ext>
          </a:extLst>
        </xdr:cNvPr>
        <xdr:cNvSpPr/>
      </xdr:nvSpPr>
      <xdr:spPr>
        <a:xfrm>
          <a:off x="1189893" y="1179635"/>
          <a:ext cx="368544" cy="183173"/>
        </a:xfrm>
        <a:prstGeom prst="homePlate">
          <a:avLst/>
        </a:prstGeom>
        <a:solidFill>
          <a:srgbClr val="A20078">
            <a:lumMod val="100000"/>
          </a:srgbClr>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fr-FR" sz="2800" b="0">
            <a:solidFill>
              <a:schemeClr val="lt1"/>
            </a:solidFill>
            <a:latin typeface="Arial Rounded MT Bold" panose="020F0704030504030204" pitchFamily="34" charset="0"/>
            <a:ea typeface="+mn-ea"/>
            <a:cs typeface="+mn-cs"/>
          </a:endParaRPr>
        </a:p>
      </xdr:txBody>
    </xdr:sp>
    <xdr:clientData/>
  </xdr:twoCellAnchor>
  <xdr:twoCellAnchor>
    <xdr:from>
      <xdr:col>2</xdr:col>
      <xdr:colOff>65943</xdr:colOff>
      <xdr:row>16</xdr:row>
      <xdr:rowOff>171451</xdr:rowOff>
    </xdr:from>
    <xdr:to>
      <xdr:col>3</xdr:col>
      <xdr:colOff>43962</xdr:colOff>
      <xdr:row>16</xdr:row>
      <xdr:rowOff>354624</xdr:rowOff>
    </xdr:to>
    <xdr:sp macro="" textlink="">
      <xdr:nvSpPr>
        <xdr:cNvPr id="7" name="Flèche : pentagone 30">
          <a:extLst>
            <a:ext uri="{FF2B5EF4-FFF2-40B4-BE49-F238E27FC236}">
              <a16:creationId xmlns:a16="http://schemas.microsoft.com/office/drawing/2014/main" id="{00000000-0008-0000-0700-00001F000000}"/>
            </a:ext>
          </a:extLst>
        </xdr:cNvPr>
        <xdr:cNvSpPr/>
      </xdr:nvSpPr>
      <xdr:spPr>
        <a:xfrm>
          <a:off x="1189893" y="6800851"/>
          <a:ext cx="368544" cy="183173"/>
        </a:xfrm>
        <a:prstGeom prst="homePlate">
          <a:avLst/>
        </a:prstGeom>
        <a:solidFill>
          <a:srgbClr val="A20078">
            <a:lumMod val="100000"/>
          </a:srgbClr>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fr-FR" sz="2800" b="0">
            <a:solidFill>
              <a:schemeClr val="lt1"/>
            </a:solidFill>
            <a:latin typeface="Arial Rounded MT Bold" panose="020F0704030504030204" pitchFamily="34" charset="0"/>
            <a:ea typeface="+mn-ea"/>
            <a:cs typeface="+mn-cs"/>
          </a:endParaRPr>
        </a:p>
      </xdr:txBody>
    </xdr:sp>
    <xdr:clientData/>
  </xdr:twoCellAnchor>
  <mc:AlternateContent xmlns:mc="http://schemas.openxmlformats.org/markup-compatibility/2006">
    <mc:Choice xmlns:a14="http://schemas.microsoft.com/office/drawing/2010/main" Requires="a14">
      <xdr:twoCellAnchor editAs="oneCell">
        <xdr:from>
          <xdr:col>21</xdr:col>
          <xdr:colOff>348344</xdr:colOff>
          <xdr:row>2</xdr:row>
          <xdr:rowOff>12198</xdr:rowOff>
        </xdr:from>
        <xdr:to>
          <xdr:col>32</xdr:col>
          <xdr:colOff>258536</xdr:colOff>
          <xdr:row>4</xdr:row>
          <xdr:rowOff>340867</xdr:rowOff>
        </xdr:to>
        <xdr:pic>
          <xdr:nvPicPr>
            <xdr:cNvPr id="8" name="Image 7"/>
            <xdr:cNvPicPr>
              <a:picLocks noChangeAspect="1" noChangeArrowheads="1"/>
              <a:extLst>
                <a:ext uri="{84589F7E-364E-4C9E-8A38-B11213B215E9}">
                  <a14:cameraTool cellRange="'Pres-00'!$Q$4:$AN$8" spid="_x0000_s22677"/>
                </a:ext>
              </a:extLst>
            </xdr:cNvPicPr>
          </xdr:nvPicPr>
          <xdr:blipFill>
            <a:blip xmlns:r="http://schemas.openxmlformats.org/officeDocument/2006/relationships" r:embed="rId2"/>
            <a:srcRect/>
            <a:stretch>
              <a:fillRect/>
            </a:stretch>
          </xdr:blipFill>
          <xdr:spPr bwMode="auto">
            <a:xfrm>
              <a:off x="9628415" y="270734"/>
              <a:ext cx="4699907" cy="1077062"/>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9</xdr:col>
      <xdr:colOff>149087</xdr:colOff>
      <xdr:row>14</xdr:row>
      <xdr:rowOff>49696</xdr:rowOff>
    </xdr:from>
    <xdr:to>
      <xdr:col>13</xdr:col>
      <xdr:colOff>74544</xdr:colOff>
      <xdr:row>17</xdr:row>
      <xdr:rowOff>157370</xdr:rowOff>
    </xdr:to>
    <xdr:sp macro="" textlink="">
      <xdr:nvSpPr>
        <xdr:cNvPr id="3" name="Rectangle 2"/>
        <xdr:cNvSpPr/>
      </xdr:nvSpPr>
      <xdr:spPr>
        <a:xfrm>
          <a:off x="5648739" y="2327413"/>
          <a:ext cx="2567609" cy="728870"/>
        </a:xfrm>
        <a:prstGeom prst="rect">
          <a:avLst/>
        </a:prstGeom>
        <a:solidFill>
          <a:schemeClr val="bg1"/>
        </a:solidFill>
        <a:ln>
          <a:noFill/>
        </a:ln>
        <a:effectLst/>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fr-FR" sz="1100"/>
        </a:p>
      </xdr:txBody>
    </xdr:sp>
    <xdr:clientData/>
  </xdr:twoCellAnchor>
  <xdr:twoCellAnchor>
    <xdr:from>
      <xdr:col>8</xdr:col>
      <xdr:colOff>115956</xdr:colOff>
      <xdr:row>12</xdr:row>
      <xdr:rowOff>172507</xdr:rowOff>
    </xdr:from>
    <xdr:to>
      <xdr:col>13</xdr:col>
      <xdr:colOff>81970</xdr:colOff>
      <xdr:row>26</xdr:row>
      <xdr:rowOff>49982</xdr:rowOff>
    </xdr:to>
    <xdr:graphicFrame macro="">
      <xdr:nvGraphicFramePr>
        <xdr:cNvPr id="2" name="Graphique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149087</xdr:colOff>
      <xdr:row>5</xdr:row>
      <xdr:rowOff>57979</xdr:rowOff>
    </xdr:from>
    <xdr:to>
      <xdr:col>17</xdr:col>
      <xdr:colOff>240197</xdr:colOff>
      <xdr:row>12</xdr:row>
      <xdr:rowOff>149087</xdr:rowOff>
    </xdr:to>
    <xdr:sp macro="" textlink="">
      <xdr:nvSpPr>
        <xdr:cNvPr id="5" name="Rectangle 4"/>
        <xdr:cNvSpPr/>
      </xdr:nvSpPr>
      <xdr:spPr>
        <a:xfrm>
          <a:off x="10618304" y="1441175"/>
          <a:ext cx="1209263" cy="1747629"/>
        </a:xfrm>
        <a:prstGeom prst="rect">
          <a:avLst/>
        </a:prstGeom>
        <a:solidFill>
          <a:schemeClr val="bg1"/>
        </a:solidFill>
        <a:ln>
          <a:noFill/>
        </a:ln>
        <a:effectLst/>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fr-FR" sz="1100"/>
        </a:p>
      </xdr:txBody>
    </xdr:sp>
    <xdr:clientData/>
  </xdr:twoCellAnchor>
  <xdr:twoCellAnchor editAs="oneCell">
    <xdr:from>
      <xdr:col>15</xdr:col>
      <xdr:colOff>173935</xdr:colOff>
      <xdr:row>3</xdr:row>
      <xdr:rowOff>91107</xdr:rowOff>
    </xdr:from>
    <xdr:to>
      <xdr:col>25</xdr:col>
      <xdr:colOff>530662</xdr:colOff>
      <xdr:row>17</xdr:row>
      <xdr:rowOff>233941</xdr:rowOff>
    </xdr:to>
    <xdr:pic>
      <xdr:nvPicPr>
        <xdr:cNvPr id="4" name="Image 3"/>
        <xdr:cNvPicPr>
          <a:picLocks noChangeAspect="1"/>
        </xdr:cNvPicPr>
      </xdr:nvPicPr>
      <xdr:blipFill>
        <a:blip xmlns:r="http://schemas.openxmlformats.org/officeDocument/2006/relationships" r:embed="rId2"/>
        <a:stretch>
          <a:fillRect/>
        </a:stretch>
      </xdr:blipFill>
      <xdr:spPr>
        <a:xfrm>
          <a:off x="11015870" y="1060172"/>
          <a:ext cx="5342857" cy="36380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15</xdr:col>
      <xdr:colOff>244929</xdr:colOff>
      <xdr:row>9</xdr:row>
      <xdr:rowOff>108858</xdr:rowOff>
    </xdr:from>
    <xdr:to>
      <xdr:col>15</xdr:col>
      <xdr:colOff>244929</xdr:colOff>
      <xdr:row>16</xdr:row>
      <xdr:rowOff>299357</xdr:rowOff>
    </xdr:to>
    <xdr:cxnSp macro="">
      <xdr:nvCxnSpPr>
        <xdr:cNvPr id="5" name="Connecteur droit avec flèche 4"/>
        <xdr:cNvCxnSpPr/>
      </xdr:nvCxnSpPr>
      <xdr:spPr>
        <a:xfrm>
          <a:off x="15430500" y="1387929"/>
          <a:ext cx="0" cy="1986642"/>
        </a:xfrm>
        <a:prstGeom prst="straightConnector1">
          <a:avLst/>
        </a:prstGeom>
        <a:ln w="57150">
          <a:tailEnd type="triangle"/>
        </a:ln>
      </xdr:spPr>
      <xdr:style>
        <a:lnRef idx="2">
          <a:schemeClr val="dk1"/>
        </a:lnRef>
        <a:fillRef idx="0">
          <a:schemeClr val="dk1"/>
        </a:fillRef>
        <a:effectRef idx="1">
          <a:schemeClr val="dk1"/>
        </a:effectRef>
        <a:fontRef idx="minor">
          <a:schemeClr val="tx1"/>
        </a:fontRef>
      </xdr:style>
    </xdr:cxnSp>
    <xdr:clientData/>
  </xdr:twoCellAnchor>
  <xdr:twoCellAnchor>
    <xdr:from>
      <xdr:col>14</xdr:col>
      <xdr:colOff>244929</xdr:colOff>
      <xdr:row>10</xdr:row>
      <xdr:rowOff>176892</xdr:rowOff>
    </xdr:from>
    <xdr:to>
      <xdr:col>14</xdr:col>
      <xdr:colOff>244929</xdr:colOff>
      <xdr:row>16</xdr:row>
      <xdr:rowOff>299357</xdr:rowOff>
    </xdr:to>
    <xdr:cxnSp macro="">
      <xdr:nvCxnSpPr>
        <xdr:cNvPr id="6" name="Connecteur droit avec flèche 5"/>
        <xdr:cNvCxnSpPr/>
      </xdr:nvCxnSpPr>
      <xdr:spPr>
        <a:xfrm>
          <a:off x="14927036" y="1755321"/>
          <a:ext cx="0" cy="1619250"/>
        </a:xfrm>
        <a:prstGeom prst="straightConnector1">
          <a:avLst/>
        </a:prstGeom>
        <a:ln w="57150">
          <a:tailEnd type="triangle"/>
        </a:ln>
      </xdr:spPr>
      <xdr:style>
        <a:lnRef idx="2">
          <a:schemeClr val="dk1"/>
        </a:lnRef>
        <a:fillRef idx="0">
          <a:schemeClr val="dk1"/>
        </a:fillRef>
        <a:effectRef idx="1">
          <a:schemeClr val="dk1"/>
        </a:effectRef>
        <a:fontRef idx="minor">
          <a:schemeClr val="tx1"/>
        </a:fontRef>
      </xdr:style>
    </xdr:cxnSp>
    <xdr:clientData/>
  </xdr:twoCellAnchor>
  <xdr:twoCellAnchor>
    <xdr:from>
      <xdr:col>13</xdr:col>
      <xdr:colOff>258536</xdr:colOff>
      <xdr:row>11</xdr:row>
      <xdr:rowOff>176893</xdr:rowOff>
    </xdr:from>
    <xdr:to>
      <xdr:col>13</xdr:col>
      <xdr:colOff>258536</xdr:colOff>
      <xdr:row>16</xdr:row>
      <xdr:rowOff>299357</xdr:rowOff>
    </xdr:to>
    <xdr:cxnSp macro="">
      <xdr:nvCxnSpPr>
        <xdr:cNvPr id="7" name="Connecteur droit avec flèche 6"/>
        <xdr:cNvCxnSpPr/>
      </xdr:nvCxnSpPr>
      <xdr:spPr>
        <a:xfrm>
          <a:off x="14437179" y="2054679"/>
          <a:ext cx="0" cy="1319892"/>
        </a:xfrm>
        <a:prstGeom prst="straightConnector1">
          <a:avLst/>
        </a:prstGeom>
        <a:ln w="57150">
          <a:tailEnd type="triangle"/>
        </a:ln>
      </xdr:spPr>
      <xdr:style>
        <a:lnRef idx="2">
          <a:schemeClr val="dk1"/>
        </a:lnRef>
        <a:fillRef idx="0">
          <a:schemeClr val="dk1"/>
        </a:fillRef>
        <a:effectRef idx="1">
          <a:schemeClr val="dk1"/>
        </a:effectRef>
        <a:fontRef idx="minor">
          <a:schemeClr val="tx1"/>
        </a:fontRef>
      </xdr:style>
    </xdr:cxnSp>
    <xdr:clientData/>
  </xdr:twoCellAnchor>
  <xdr:twoCellAnchor>
    <xdr:from>
      <xdr:col>12</xdr:col>
      <xdr:colOff>285750</xdr:colOff>
      <xdr:row>12</xdr:row>
      <xdr:rowOff>95250</xdr:rowOff>
    </xdr:from>
    <xdr:to>
      <xdr:col>12</xdr:col>
      <xdr:colOff>285750</xdr:colOff>
      <xdr:row>16</xdr:row>
      <xdr:rowOff>299357</xdr:rowOff>
    </xdr:to>
    <xdr:cxnSp macro="">
      <xdr:nvCxnSpPr>
        <xdr:cNvPr id="8" name="Connecteur droit avec flèche 7"/>
        <xdr:cNvCxnSpPr/>
      </xdr:nvCxnSpPr>
      <xdr:spPr>
        <a:xfrm>
          <a:off x="13960929" y="2272393"/>
          <a:ext cx="0" cy="1102178"/>
        </a:xfrm>
        <a:prstGeom prst="straightConnector1">
          <a:avLst/>
        </a:prstGeom>
        <a:ln w="57150">
          <a:tailEnd type="triangle"/>
        </a:ln>
      </xdr:spPr>
      <xdr:style>
        <a:lnRef idx="2">
          <a:schemeClr val="dk1"/>
        </a:lnRef>
        <a:fillRef idx="0">
          <a:schemeClr val="dk1"/>
        </a:fillRef>
        <a:effectRef idx="1">
          <a:schemeClr val="dk1"/>
        </a:effectRef>
        <a:fontRef idx="minor">
          <a:schemeClr val="tx1"/>
        </a:fontRef>
      </xdr:style>
    </xdr:cxnSp>
    <xdr:clientData/>
  </xdr:twoCellAnchor>
  <xdr:twoCellAnchor>
    <xdr:from>
      <xdr:col>11</xdr:col>
      <xdr:colOff>272143</xdr:colOff>
      <xdr:row>13</xdr:row>
      <xdr:rowOff>149679</xdr:rowOff>
    </xdr:from>
    <xdr:to>
      <xdr:col>11</xdr:col>
      <xdr:colOff>272143</xdr:colOff>
      <xdr:row>16</xdr:row>
      <xdr:rowOff>299357</xdr:rowOff>
    </xdr:to>
    <xdr:cxnSp macro="">
      <xdr:nvCxnSpPr>
        <xdr:cNvPr id="9" name="Connecteur droit avec flèche 8"/>
        <xdr:cNvCxnSpPr/>
      </xdr:nvCxnSpPr>
      <xdr:spPr>
        <a:xfrm>
          <a:off x="13443857" y="2626179"/>
          <a:ext cx="0" cy="748392"/>
        </a:xfrm>
        <a:prstGeom prst="straightConnector1">
          <a:avLst/>
        </a:prstGeom>
        <a:ln w="57150">
          <a:tailEnd type="triangle"/>
        </a:ln>
      </xdr:spPr>
      <xdr:style>
        <a:lnRef idx="2">
          <a:schemeClr val="dk1"/>
        </a:lnRef>
        <a:fillRef idx="0">
          <a:schemeClr val="dk1"/>
        </a:fillRef>
        <a:effectRef idx="1">
          <a:schemeClr val="dk1"/>
        </a:effectRef>
        <a:fontRef idx="minor">
          <a:schemeClr val="tx1"/>
        </a:fontRef>
      </xdr:style>
    </xdr:cxnSp>
    <xdr:clientData/>
  </xdr:twoCellAnchor>
  <xdr:twoCellAnchor>
    <xdr:from>
      <xdr:col>10</xdr:col>
      <xdr:colOff>231322</xdr:colOff>
      <xdr:row>14</xdr:row>
      <xdr:rowOff>68036</xdr:rowOff>
    </xdr:from>
    <xdr:to>
      <xdr:col>10</xdr:col>
      <xdr:colOff>231322</xdr:colOff>
      <xdr:row>16</xdr:row>
      <xdr:rowOff>299357</xdr:rowOff>
    </xdr:to>
    <xdr:cxnSp macro="">
      <xdr:nvCxnSpPr>
        <xdr:cNvPr id="10" name="Connecteur droit avec flèche 9"/>
        <xdr:cNvCxnSpPr/>
      </xdr:nvCxnSpPr>
      <xdr:spPr>
        <a:xfrm>
          <a:off x="12899572" y="2843893"/>
          <a:ext cx="0" cy="530678"/>
        </a:xfrm>
        <a:prstGeom prst="straightConnector1">
          <a:avLst/>
        </a:prstGeom>
        <a:ln w="57150">
          <a:tailEnd type="triangle"/>
        </a:ln>
      </xdr:spPr>
      <xdr:style>
        <a:lnRef idx="2">
          <a:schemeClr val="dk1"/>
        </a:lnRef>
        <a:fillRef idx="0">
          <a:schemeClr val="dk1"/>
        </a:fillRef>
        <a:effectRef idx="1">
          <a:schemeClr val="dk1"/>
        </a:effectRef>
        <a:fontRef idx="minor">
          <a:schemeClr val="tx1"/>
        </a:fontRef>
      </xdr:style>
    </xdr:cxnSp>
    <xdr:clientData/>
  </xdr:twoCellAnchor>
  <xdr:twoCellAnchor>
    <xdr:from>
      <xdr:col>9</xdr:col>
      <xdr:colOff>285750</xdr:colOff>
      <xdr:row>15</xdr:row>
      <xdr:rowOff>163286</xdr:rowOff>
    </xdr:from>
    <xdr:to>
      <xdr:col>9</xdr:col>
      <xdr:colOff>285750</xdr:colOff>
      <xdr:row>16</xdr:row>
      <xdr:rowOff>299357</xdr:rowOff>
    </xdr:to>
    <xdr:cxnSp macro="">
      <xdr:nvCxnSpPr>
        <xdr:cNvPr id="11" name="Connecteur droit avec flèche 10"/>
        <xdr:cNvCxnSpPr/>
      </xdr:nvCxnSpPr>
      <xdr:spPr>
        <a:xfrm>
          <a:off x="15471321" y="3238500"/>
          <a:ext cx="0" cy="394607"/>
        </a:xfrm>
        <a:prstGeom prst="straightConnector1">
          <a:avLst/>
        </a:prstGeom>
        <a:ln w="57150">
          <a:tailEnd type="triangle"/>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4117208</xdr:colOff>
      <xdr:row>8</xdr:row>
      <xdr:rowOff>5818</xdr:rowOff>
    </xdr:from>
    <xdr:to>
      <xdr:col>7</xdr:col>
      <xdr:colOff>2618</xdr:colOff>
      <xdr:row>15</xdr:row>
      <xdr:rowOff>6280</xdr:rowOff>
    </xdr:to>
    <xdr:sp macro="" textlink="">
      <xdr:nvSpPr>
        <xdr:cNvPr id="20" name="ZoneTexte 19"/>
        <xdr:cNvSpPr txBox="1"/>
      </xdr:nvSpPr>
      <xdr:spPr>
        <a:xfrm rot="16200000">
          <a:off x="5078375" y="1638382"/>
          <a:ext cx="2052000" cy="721179"/>
        </a:xfrm>
        <a:prstGeom prst="rect">
          <a:avLst/>
        </a:prstGeom>
        <a:solidFill>
          <a:schemeClr val="lt1"/>
        </a:solidFill>
        <a:ln w="127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fr-FR" sz="3600"/>
            <a:t>SAVOIRS</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0</xdr:colOff>
      <xdr:row>1</xdr:row>
      <xdr:rowOff>13039</xdr:rowOff>
    </xdr:from>
    <xdr:ext cx="12472147" cy="937629"/>
    <xdr:sp macro="" textlink="">
      <xdr:nvSpPr>
        <xdr:cNvPr id="2" name="Rectangle 1"/>
        <xdr:cNvSpPr/>
      </xdr:nvSpPr>
      <xdr:spPr>
        <a:xfrm>
          <a:off x="0" y="13039"/>
          <a:ext cx="12472147" cy="937629"/>
        </a:xfrm>
        <a:prstGeom prst="rect">
          <a:avLst/>
        </a:prstGeom>
        <a:noFill/>
      </xdr:spPr>
      <xdr:txBody>
        <a:bodyPr wrap="square" lIns="91440" tIns="45720" rIns="91440" bIns="45720">
          <a:spAutoFit/>
        </a:bodyPr>
        <a:lstStyle/>
        <a:p>
          <a:pPr algn="ctr"/>
          <a:r>
            <a:rPr lang="fr-FR" sz="5400" b="1" cap="none" spc="0">
              <a:ln w="22225">
                <a:solidFill>
                  <a:schemeClr val="accent2"/>
                </a:solidFill>
                <a:prstDash val="solid"/>
              </a:ln>
              <a:solidFill>
                <a:schemeClr val="accent2">
                  <a:lumMod val="40000"/>
                  <a:lumOff val="60000"/>
                </a:schemeClr>
              </a:solidFill>
              <a:effectLst/>
            </a:rPr>
            <a:t>OBJECTIFS / COMPETENCES / SAVOIRS</a:t>
          </a:r>
        </a:p>
      </xdr:txBody>
    </xdr:sp>
    <xdr:clientData/>
  </xdr:oneCellAnchor>
</xdr:wsDr>
</file>

<file path=xl/drawings/drawing7.xml><?xml version="1.0" encoding="utf-8"?>
<xdr:wsDr xmlns:xdr="http://schemas.openxmlformats.org/drawingml/2006/spreadsheetDrawing" xmlns:a="http://schemas.openxmlformats.org/drawingml/2006/main">
  <xdr:oneCellAnchor>
    <xdr:from>
      <xdr:col>0</xdr:col>
      <xdr:colOff>0</xdr:colOff>
      <xdr:row>0</xdr:row>
      <xdr:rowOff>0</xdr:rowOff>
    </xdr:from>
    <xdr:ext cx="12472147" cy="937629"/>
    <xdr:sp macro="" textlink="">
      <xdr:nvSpPr>
        <xdr:cNvPr id="3" name="Rectangle 2"/>
        <xdr:cNvSpPr/>
      </xdr:nvSpPr>
      <xdr:spPr>
        <a:xfrm>
          <a:off x="0" y="0"/>
          <a:ext cx="12472147" cy="937629"/>
        </a:xfrm>
        <a:prstGeom prst="rect">
          <a:avLst/>
        </a:prstGeom>
        <a:noFill/>
      </xdr:spPr>
      <xdr:txBody>
        <a:bodyPr wrap="square" lIns="91440" tIns="45720" rIns="91440" bIns="45720">
          <a:spAutoFit/>
        </a:bodyPr>
        <a:lstStyle/>
        <a:p>
          <a:pPr algn="ctr"/>
          <a:r>
            <a:rPr lang="fr-FR" sz="5400" b="1" cap="none" spc="0">
              <a:ln w="22225">
                <a:solidFill>
                  <a:schemeClr val="accent2"/>
                </a:solidFill>
                <a:prstDash val="solid"/>
              </a:ln>
              <a:solidFill>
                <a:schemeClr val="accent2">
                  <a:lumMod val="40000"/>
                  <a:lumOff val="60000"/>
                </a:schemeClr>
              </a:solidFill>
              <a:effectLst/>
            </a:rPr>
            <a:t>OBJECTIFS / COMPETENCES / SAVOIRS</a:t>
          </a:r>
        </a:p>
      </xdr:txBody>
    </xdr:sp>
    <xdr:clientData/>
  </xdr:oneCellAnchor>
</xdr:wsDr>
</file>

<file path=xl/drawings/drawing8.xml><?xml version="1.0" encoding="utf-8"?>
<xdr:wsDr xmlns:xdr="http://schemas.openxmlformats.org/drawingml/2006/spreadsheetDrawing" xmlns:a="http://schemas.openxmlformats.org/drawingml/2006/main">
  <xdr:oneCellAnchor>
    <xdr:from>
      <xdr:col>0</xdr:col>
      <xdr:colOff>0</xdr:colOff>
      <xdr:row>0</xdr:row>
      <xdr:rowOff>0</xdr:rowOff>
    </xdr:from>
    <xdr:ext cx="12472147" cy="937629"/>
    <xdr:sp macro="" textlink="">
      <xdr:nvSpPr>
        <xdr:cNvPr id="2" name="Rectangle 1"/>
        <xdr:cNvSpPr/>
      </xdr:nvSpPr>
      <xdr:spPr>
        <a:xfrm>
          <a:off x="0" y="0"/>
          <a:ext cx="12472147" cy="937629"/>
        </a:xfrm>
        <a:prstGeom prst="rect">
          <a:avLst/>
        </a:prstGeom>
        <a:noFill/>
      </xdr:spPr>
      <xdr:txBody>
        <a:bodyPr wrap="square" lIns="91440" tIns="45720" rIns="91440" bIns="45720">
          <a:spAutoFit/>
        </a:bodyPr>
        <a:lstStyle/>
        <a:p>
          <a:pPr algn="ctr"/>
          <a:r>
            <a:rPr lang="fr-FR" sz="5400" b="1" cap="none" spc="0">
              <a:ln w="22225">
                <a:solidFill>
                  <a:schemeClr val="accent2"/>
                </a:solidFill>
                <a:prstDash val="solid"/>
              </a:ln>
              <a:solidFill>
                <a:schemeClr val="accent2">
                  <a:lumMod val="40000"/>
                  <a:lumOff val="60000"/>
                </a:schemeClr>
              </a:solidFill>
              <a:effectLst/>
            </a:rPr>
            <a:t>OBJECTIFS / COMPETENCES / SAVOIRS</a:t>
          </a:r>
        </a:p>
      </xdr:txBody>
    </xdr:sp>
    <xdr:clientData/>
  </xdr:oneCellAnchor>
</xdr:wsDr>
</file>

<file path=xl/drawings/drawing9.xml><?xml version="1.0" encoding="utf-8"?>
<xdr:wsDr xmlns:xdr="http://schemas.openxmlformats.org/drawingml/2006/spreadsheetDrawing" xmlns:a="http://schemas.openxmlformats.org/drawingml/2006/main">
  <xdr:twoCellAnchor editAs="oneCell">
    <xdr:from>
      <xdr:col>13</xdr:col>
      <xdr:colOff>340125</xdr:colOff>
      <xdr:row>4</xdr:row>
      <xdr:rowOff>24661</xdr:rowOff>
    </xdr:from>
    <xdr:to>
      <xdr:col>24</xdr:col>
      <xdr:colOff>641411</xdr:colOff>
      <xdr:row>30</xdr:row>
      <xdr:rowOff>124584</xdr:rowOff>
    </xdr:to>
    <xdr:pic>
      <xdr:nvPicPr>
        <xdr:cNvPr id="2" name="Image 1" descr="https://slideplayer.fr/slide/2998068/11/images/36/Etude+et+solutions+techniques.+Exploitation+p%C3%A9dagogique+coll%C3%A8ge.+Exploitation+p%C3%A9dagogique+lyc%C3%A9e.+Pr%C3%A9sentation+s%C3%A9ance+3..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655825" y="672361"/>
          <a:ext cx="7845086" cy="5929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657225</xdr:colOff>
      <xdr:row>7</xdr:row>
      <xdr:rowOff>0</xdr:rowOff>
    </xdr:from>
    <xdr:to>
      <xdr:col>38</xdr:col>
      <xdr:colOff>276225</xdr:colOff>
      <xdr:row>33</xdr:row>
      <xdr:rowOff>98563</xdr:rowOff>
    </xdr:to>
    <xdr:pic>
      <xdr:nvPicPr>
        <xdr:cNvPr id="3" name="Image 2" descr="Image associé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0888325" y="1133475"/>
          <a:ext cx="7848600" cy="5927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551089</xdr:colOff>
      <xdr:row>31</xdr:row>
      <xdr:rowOff>13607</xdr:rowOff>
    </xdr:from>
    <xdr:to>
      <xdr:col>46</xdr:col>
      <xdr:colOff>170089</xdr:colOff>
      <xdr:row>67</xdr:row>
      <xdr:rowOff>70758</xdr:rowOff>
    </xdr:to>
    <xdr:pic>
      <xdr:nvPicPr>
        <xdr:cNvPr id="4" name="Image 3" descr="Image associée"/>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6268589" y="6652532"/>
          <a:ext cx="7848600" cy="58864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32</xdr:col>
      <xdr:colOff>455840</xdr:colOff>
      <xdr:row>20</xdr:row>
      <xdr:rowOff>40821</xdr:rowOff>
    </xdr:from>
    <xdr:to>
      <xdr:col>47</xdr:col>
      <xdr:colOff>673601</xdr:colOff>
      <xdr:row>66</xdr:row>
      <xdr:rowOff>77985</xdr:rowOff>
    </xdr:to>
    <xdr:pic>
      <xdr:nvPicPr>
        <xdr:cNvPr id="5" name="Image 4"/>
        <xdr:cNvPicPr>
          <a:picLocks noChangeAspect="1"/>
        </xdr:cNvPicPr>
      </xdr:nvPicPr>
      <xdr:blipFill>
        <a:blip xmlns:r="http://schemas.openxmlformats.org/officeDocument/2006/relationships" r:embed="rId4"/>
        <a:stretch>
          <a:fillRect/>
        </a:stretch>
      </xdr:blipFill>
      <xdr:spPr>
        <a:xfrm>
          <a:off x="24801740" y="4898571"/>
          <a:ext cx="10504761" cy="7485714"/>
        </a:xfrm>
        <a:prstGeom prst="rect">
          <a:avLst/>
        </a:prstGeom>
      </xdr:spPr>
    </xdr:pic>
    <xdr:clientData/>
  </xdr:twoCellAnchor>
  <xdr:twoCellAnchor editAs="oneCell">
    <xdr:from>
      <xdr:col>33</xdr:col>
      <xdr:colOff>567418</xdr:colOff>
      <xdr:row>25</xdr:row>
      <xdr:rowOff>57151</xdr:rowOff>
    </xdr:from>
    <xdr:to>
      <xdr:col>49</xdr:col>
      <xdr:colOff>99381</xdr:colOff>
      <xdr:row>71</xdr:row>
      <xdr:rowOff>95676</xdr:rowOff>
    </xdr:to>
    <xdr:pic>
      <xdr:nvPicPr>
        <xdr:cNvPr id="6" name="Image 5"/>
        <xdr:cNvPicPr>
          <a:picLocks noChangeAspect="1"/>
        </xdr:cNvPicPr>
      </xdr:nvPicPr>
      <xdr:blipFill>
        <a:blip xmlns:r="http://schemas.openxmlformats.org/officeDocument/2006/relationships" r:embed="rId5"/>
        <a:stretch>
          <a:fillRect/>
        </a:stretch>
      </xdr:blipFill>
      <xdr:spPr>
        <a:xfrm>
          <a:off x="25599118" y="5724526"/>
          <a:ext cx="10504763" cy="7487075"/>
        </a:xfrm>
        <a:prstGeom prst="rect">
          <a:avLst/>
        </a:prstGeom>
      </xdr:spPr>
    </xdr:pic>
    <xdr:clientData/>
  </xdr:twoCellAnchor>
  <xdr:twoCellAnchor editAs="oneCell">
    <xdr:from>
      <xdr:col>35</xdr:col>
      <xdr:colOff>523875</xdr:colOff>
      <xdr:row>21</xdr:row>
      <xdr:rowOff>156481</xdr:rowOff>
    </xdr:from>
    <xdr:to>
      <xdr:col>51</xdr:col>
      <xdr:colOff>61282</xdr:colOff>
      <xdr:row>68</xdr:row>
      <xdr:rowOff>31720</xdr:rowOff>
    </xdr:to>
    <xdr:pic>
      <xdr:nvPicPr>
        <xdr:cNvPr id="7" name="Image 6"/>
        <xdr:cNvPicPr>
          <a:picLocks noChangeAspect="1"/>
        </xdr:cNvPicPr>
      </xdr:nvPicPr>
      <xdr:blipFill>
        <a:blip xmlns:r="http://schemas.openxmlformats.org/officeDocument/2006/relationships" r:embed="rId6"/>
        <a:stretch>
          <a:fillRect/>
        </a:stretch>
      </xdr:blipFill>
      <xdr:spPr>
        <a:xfrm>
          <a:off x="26927175" y="5176156"/>
          <a:ext cx="10510207" cy="7485714"/>
        </a:xfrm>
        <a:prstGeom prst="rect">
          <a:avLst/>
        </a:prstGeom>
      </xdr:spPr>
    </xdr:pic>
    <xdr:clientData/>
  </xdr:twoCellAnchor>
  <xdr:twoCellAnchor editAs="oneCell">
    <xdr:from>
      <xdr:col>33</xdr:col>
      <xdr:colOff>662669</xdr:colOff>
      <xdr:row>18</xdr:row>
      <xdr:rowOff>68036</xdr:rowOff>
    </xdr:from>
    <xdr:to>
      <xdr:col>49</xdr:col>
      <xdr:colOff>209598</xdr:colOff>
      <xdr:row>67</xdr:row>
      <xdr:rowOff>18064</xdr:rowOff>
    </xdr:to>
    <xdr:pic>
      <xdr:nvPicPr>
        <xdr:cNvPr id="8" name="Image 7"/>
        <xdr:cNvPicPr>
          <a:picLocks noChangeAspect="1"/>
        </xdr:cNvPicPr>
      </xdr:nvPicPr>
      <xdr:blipFill>
        <a:blip xmlns:r="http://schemas.openxmlformats.org/officeDocument/2006/relationships" r:embed="rId7"/>
        <a:stretch>
          <a:fillRect/>
        </a:stretch>
      </xdr:blipFill>
      <xdr:spPr>
        <a:xfrm>
          <a:off x="25694369" y="4601936"/>
          <a:ext cx="10519729" cy="7884353"/>
        </a:xfrm>
        <a:prstGeom prst="rect">
          <a:avLst/>
        </a:prstGeom>
      </xdr:spPr>
    </xdr:pic>
    <xdr:clientData/>
  </xdr:twoCellAnchor>
  <xdr:twoCellAnchor editAs="oneCell">
    <xdr:from>
      <xdr:col>35</xdr:col>
      <xdr:colOff>238125</xdr:colOff>
      <xdr:row>18</xdr:row>
      <xdr:rowOff>107496</xdr:rowOff>
    </xdr:from>
    <xdr:to>
      <xdr:col>50</xdr:col>
      <xdr:colOff>465412</xdr:colOff>
      <xdr:row>67</xdr:row>
      <xdr:rowOff>58885</xdr:rowOff>
    </xdr:to>
    <xdr:pic>
      <xdr:nvPicPr>
        <xdr:cNvPr id="9" name="Image 8"/>
        <xdr:cNvPicPr>
          <a:picLocks noChangeAspect="1"/>
        </xdr:cNvPicPr>
      </xdr:nvPicPr>
      <xdr:blipFill>
        <a:blip xmlns:r="http://schemas.openxmlformats.org/officeDocument/2006/relationships" r:embed="rId8"/>
        <a:stretch>
          <a:fillRect/>
        </a:stretch>
      </xdr:blipFill>
      <xdr:spPr>
        <a:xfrm>
          <a:off x="26641425" y="4641396"/>
          <a:ext cx="10514287" cy="7885714"/>
        </a:xfrm>
        <a:prstGeom prst="rect">
          <a:avLst/>
        </a:prstGeom>
      </xdr:spPr>
    </xdr:pic>
    <xdr:clientData/>
  </xdr:twoCellAnchor>
  <xdr:twoCellAnchor editAs="oneCell">
    <xdr:from>
      <xdr:col>36</xdr:col>
      <xdr:colOff>361950</xdr:colOff>
      <xdr:row>15</xdr:row>
      <xdr:rowOff>115660</xdr:rowOff>
    </xdr:from>
    <xdr:to>
      <xdr:col>51</xdr:col>
      <xdr:colOff>583793</xdr:colOff>
      <xdr:row>64</xdr:row>
      <xdr:rowOff>67049</xdr:rowOff>
    </xdr:to>
    <xdr:pic>
      <xdr:nvPicPr>
        <xdr:cNvPr id="10" name="Image 9"/>
        <xdr:cNvPicPr>
          <a:picLocks noChangeAspect="1"/>
        </xdr:cNvPicPr>
      </xdr:nvPicPr>
      <xdr:blipFill>
        <a:blip xmlns:r="http://schemas.openxmlformats.org/officeDocument/2006/relationships" r:embed="rId9"/>
        <a:stretch>
          <a:fillRect/>
        </a:stretch>
      </xdr:blipFill>
      <xdr:spPr>
        <a:xfrm>
          <a:off x="27451050" y="4163785"/>
          <a:ext cx="10508843" cy="7885714"/>
        </a:xfrm>
        <a:prstGeom prst="rect">
          <a:avLst/>
        </a:prstGeom>
      </xdr:spPr>
    </xdr:pic>
    <xdr:clientData/>
  </xdr:twoCellAnchor>
</xdr:wsDr>
</file>

<file path=xl/theme/theme1.xml><?xml version="1.0" encoding="utf-8"?>
<a:theme xmlns:a="http://schemas.openxmlformats.org/drawingml/2006/main" name="Thème Office">
  <a:themeElements>
    <a:clrScheme name="Bureau">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Bureau">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Bureau">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8.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7.bin"/></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hyperlink" Target="http://www.education.gouv.fr/cid55411/mene1104143a.html" TargetMode="External"/></Relationships>
</file>

<file path=xl/worksheets/_rels/sheet27.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3.vml"/><Relationship Id="rId1" Type="http://schemas.openxmlformats.org/officeDocument/2006/relationships/printerSettings" Target="../printerSettings/printerSettings19.bin"/></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2.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66"/>
  <sheetViews>
    <sheetView showGridLines="0" tabSelected="1" workbookViewId="0">
      <selection activeCell="K4" sqref="K4"/>
    </sheetView>
  </sheetViews>
  <sheetFormatPr baseColWidth="10" defaultColWidth="0" defaultRowHeight="12.75" zeroHeight="1" x14ac:dyDescent="0.2"/>
  <cols>
    <col min="1" max="25" width="12" customWidth="1"/>
    <col min="26" max="16384" width="12" hidden="1"/>
  </cols>
  <sheetData>
    <row r="1" spans="1:3" x14ac:dyDescent="0.2"/>
    <row r="2" spans="1:3" ht="18.75" x14ac:dyDescent="0.3">
      <c r="B2" s="720" t="s">
        <v>881</v>
      </c>
    </row>
    <row r="3" spans="1:3" x14ac:dyDescent="0.2"/>
    <row r="4" spans="1:3" ht="18.75" x14ac:dyDescent="0.3">
      <c r="A4" s="722" t="s">
        <v>871</v>
      </c>
      <c r="B4" s="721" t="s">
        <v>870</v>
      </c>
    </row>
    <row r="5" spans="1:3" ht="18.75" x14ac:dyDescent="0.3">
      <c r="B5" s="720" t="s">
        <v>868</v>
      </c>
    </row>
    <row r="6" spans="1:3" ht="18.75" x14ac:dyDescent="0.3">
      <c r="C6" s="720" t="s">
        <v>869</v>
      </c>
    </row>
    <row r="7" spans="1:3" ht="18.75" x14ac:dyDescent="0.3">
      <c r="C7" s="720" t="s">
        <v>872</v>
      </c>
    </row>
    <row r="8" spans="1:3" x14ac:dyDescent="0.2"/>
    <row r="9" spans="1:3" x14ac:dyDescent="0.2"/>
    <row r="10" spans="1:3" x14ac:dyDescent="0.2"/>
    <row r="11" spans="1:3" x14ac:dyDescent="0.2"/>
    <row r="12" spans="1:3" x14ac:dyDescent="0.2"/>
    <row r="13" spans="1:3" x14ac:dyDescent="0.2"/>
    <row r="14" spans="1:3" x14ac:dyDescent="0.2"/>
    <row r="15" spans="1:3" x14ac:dyDescent="0.2"/>
    <row r="16" spans="1:3" x14ac:dyDescent="0.2"/>
    <row r="17" x14ac:dyDescent="0.2"/>
    <row r="18" x14ac:dyDescent="0.2"/>
    <row r="19" x14ac:dyDescent="0.2"/>
    <row r="20" x14ac:dyDescent="0.2"/>
    <row r="21" x14ac:dyDescent="0.2"/>
    <row r="22" x14ac:dyDescent="0.2"/>
    <row r="23" x14ac:dyDescent="0.2"/>
    <row r="24" x14ac:dyDescent="0.2"/>
    <row r="25" x14ac:dyDescent="0.2"/>
    <row r="26" x14ac:dyDescent="0.2"/>
    <row r="27" x14ac:dyDescent="0.2"/>
    <row r="28" x14ac:dyDescent="0.2"/>
    <row r="29" x14ac:dyDescent="0.2"/>
    <row r="30" x14ac:dyDescent="0.2"/>
    <row r="31" x14ac:dyDescent="0.2"/>
    <row r="32" x14ac:dyDescent="0.2"/>
    <row r="33" spans="1:6" x14ac:dyDescent="0.2"/>
    <row r="34" spans="1:6" ht="18.75" x14ac:dyDescent="0.3">
      <c r="A34" s="722" t="s">
        <v>871</v>
      </c>
      <c r="B34" s="721" t="s">
        <v>867</v>
      </c>
    </row>
    <row r="35" spans="1:6" ht="18.75" x14ac:dyDescent="0.3">
      <c r="B35" s="720" t="s">
        <v>873</v>
      </c>
    </row>
    <row r="36" spans="1:6" ht="18.75" x14ac:dyDescent="0.3">
      <c r="B36" s="720" t="s">
        <v>874</v>
      </c>
    </row>
    <row r="37" spans="1:6" ht="18.75" x14ac:dyDescent="0.3">
      <c r="B37" s="720" t="s">
        <v>875</v>
      </c>
    </row>
    <row r="38" spans="1:6" ht="18.75" x14ac:dyDescent="0.3">
      <c r="B38" s="720" t="s">
        <v>878</v>
      </c>
      <c r="F38" s="721" t="s">
        <v>880</v>
      </c>
    </row>
    <row r="39" spans="1:6" x14ac:dyDescent="0.2"/>
    <row r="40" spans="1:6" x14ac:dyDescent="0.2"/>
    <row r="41" spans="1:6" x14ac:dyDescent="0.2"/>
    <row r="42" spans="1:6" x14ac:dyDescent="0.2"/>
    <row r="43" spans="1:6" x14ac:dyDescent="0.2"/>
    <row r="44" spans="1:6" x14ac:dyDescent="0.2"/>
    <row r="45" spans="1:6" x14ac:dyDescent="0.2"/>
    <row r="46" spans="1:6" x14ac:dyDescent="0.2"/>
    <row r="47" spans="1:6" x14ac:dyDescent="0.2"/>
    <row r="48" spans="1:6" x14ac:dyDescent="0.2"/>
    <row r="49" x14ac:dyDescent="0.2"/>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sheetData>
  <hyperlinks>
    <hyperlink ref="B34" location="'Pres-03 - OBJ-&gt;COMP-&gt;SAV'!A1" display="Pres-03 - OBJ-&gt;COMP-&gt;SAV"/>
    <hyperlink ref="B4" location="'Pres-02'!A1" display="Pres-02"/>
    <hyperlink ref="F38" location="'Pres-03 - ETT Savoirs'!A1" display="Pres-03 - ETT Savoirs"/>
  </hyperlink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6" tint="0.59999389629810485"/>
  </sheetPr>
  <dimension ref="A1:F12"/>
  <sheetViews>
    <sheetView showGridLines="0" topLeftCell="A2" zoomScale="85" zoomScaleNormal="85" workbookViewId="0">
      <selection activeCell="C12" sqref="C12"/>
    </sheetView>
  </sheetViews>
  <sheetFormatPr baseColWidth="10" defaultRowHeight="23.25" x14ac:dyDescent="0.35"/>
  <cols>
    <col min="1" max="1" width="12.5" style="689" bestFit="1" customWidth="1"/>
    <col min="2" max="2" width="12" style="689"/>
    <col min="3" max="3" width="10.5" style="689" customWidth="1"/>
    <col min="4" max="4" width="71.83203125" style="689" customWidth="1"/>
    <col min="5" max="5" width="19.33203125" style="689" customWidth="1"/>
    <col min="6" max="6" width="71.83203125" style="689" customWidth="1"/>
    <col min="7" max="16384" width="12" style="689"/>
  </cols>
  <sheetData>
    <row r="1" spans="1:6" hidden="1" x14ac:dyDescent="0.35">
      <c r="B1" s="690">
        <f>COLUMN('Pres-03 - OBJ-&gt;COMP-&gt;SAV'!AI17)</f>
        <v>35</v>
      </c>
      <c r="C1" s="690">
        <f>COLUMN('Pres-03 - OBJ-&gt;COMP-&gt;SAV'!C17)</f>
        <v>3</v>
      </c>
      <c r="D1" s="690">
        <f>COLUMN('Pres-03 - OBJ-&gt;COMP-&gt;SAV'!D17)</f>
        <v>4</v>
      </c>
      <c r="E1" s="690">
        <f>COLUMN('Pres-03 - OBJ-&gt;COMP-&gt;SAV'!H16)</f>
        <v>8</v>
      </c>
      <c r="F1" s="690">
        <f>COLUMN('Pres-03 - OBJ-&gt;COMP-&gt;SAV'!I16)</f>
        <v>9</v>
      </c>
    </row>
    <row r="5" spans="1:6" ht="24" thickBot="1" x14ac:dyDescent="0.4"/>
    <row r="6" spans="1:6" ht="30" x14ac:dyDescent="0.4">
      <c r="C6" s="777" t="s">
        <v>716</v>
      </c>
      <c r="D6" s="778"/>
      <c r="E6" s="775" t="s">
        <v>717</v>
      </c>
      <c r="F6" s="776"/>
    </row>
    <row r="7" spans="1:6" ht="120" customHeight="1" thickBot="1" x14ac:dyDescent="0.4">
      <c r="A7" s="691">
        <f ca="1">VALUE(RIGHT(RIGHT(CELL("nomfichier",A1))))</f>
        <v>4</v>
      </c>
      <c r="C7" s="693" t="str">
        <f ca="1">VLOOKUP($A7,'Pres-03 - OBJ-&gt;COMP-&gt;SAV'!$A$18:$AI$33,C$1,FALSE)</f>
        <v>O6</v>
      </c>
      <c r="D7" s="696" t="str">
        <f ca="1">VLOOKUP($A7,'Pres-03 - OBJ-&gt;COMP-&gt;SAV'!$A$18:$AI$33,D$1,FALSE)</f>
        <v>Communiquer une idée, un principe ou une solution technique, un projet, y compris en langue étrangère</v>
      </c>
      <c r="E7" s="694" t="str">
        <f ca="1">VLOOKUP($A7,'Pres-03 - OBJ-&gt;COMP-&gt;SAV'!$A$18:$AI$33,E$1,FALSE)</f>
        <v>CO6.2</v>
      </c>
      <c r="F7" s="697" t="str">
        <f ca="1">VLOOKUP($A7,'Pres-03 - OBJ-&gt;COMP-&gt;SAV'!$A$18:$AI$33,F$1,FALSE)</f>
        <v>Décrire le fonctionnement et/ou l'exploitation d'un système en utilisant l'outil de description le plus pertinent</v>
      </c>
    </row>
    <row r="8" spans="1:6" ht="136.5" customHeight="1" thickBot="1" x14ac:dyDescent="0.4">
      <c r="C8" s="695" t="s">
        <v>718</v>
      </c>
      <c r="D8" s="779" t="str">
        <f ca="1">VLOOKUP($A7,'Pres-03 - OBJ-&gt;COMP-&gt;SAV'!$A$18:$AI$33,B$1,FALSE)</f>
        <v xml:space="preserve">2.2 - Les outils de représentation
</v>
      </c>
      <c r="E8" s="779"/>
      <c r="F8" s="780"/>
    </row>
    <row r="12" spans="1:6" x14ac:dyDescent="0.35">
      <c r="D12" s="692"/>
    </row>
  </sheetData>
  <mergeCells count="3">
    <mergeCell ref="C6:D6"/>
    <mergeCell ref="E6:F6"/>
    <mergeCell ref="D8:F8"/>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2">
    <tabColor theme="6" tint="-0.249977111117893"/>
  </sheetPr>
  <dimension ref="A1:Y133"/>
  <sheetViews>
    <sheetView showGridLines="0" topLeftCell="D1" zoomScale="115" zoomScaleNormal="115" workbookViewId="0">
      <selection activeCell="F2" sqref="F2"/>
    </sheetView>
  </sheetViews>
  <sheetFormatPr baseColWidth="10" defaultRowHeight="15.75" x14ac:dyDescent="0.25"/>
  <cols>
    <col min="1" max="1" width="7.5" hidden="1" customWidth="1"/>
    <col min="2" max="3" width="12" hidden="1" customWidth="1"/>
    <col min="4" max="4" width="8" style="189" customWidth="1"/>
    <col min="5" max="5" width="8" customWidth="1"/>
    <col min="7" max="7" width="2" customWidth="1"/>
    <col min="8" max="8" width="72.33203125" customWidth="1"/>
    <col min="9" max="9" width="8" style="195" hidden="1" customWidth="1"/>
    <col min="10" max="10" width="8" hidden="1" customWidth="1"/>
    <col min="11" max="12" width="8" style="189" hidden="1" customWidth="1"/>
    <col min="13" max="16" width="8" hidden="1" customWidth="1"/>
    <col min="17" max="17" width="8" style="189" hidden="1" customWidth="1"/>
    <col min="18" max="18" width="8" style="12" hidden="1" customWidth="1"/>
    <col min="19" max="20" width="7" style="189" customWidth="1"/>
    <col min="21" max="21" width="7" style="12" customWidth="1"/>
    <col min="22" max="22" width="108.5" customWidth="1"/>
  </cols>
  <sheetData>
    <row r="1" spans="1:25" ht="9.9499999999999993" customHeight="1" thickBot="1" x14ac:dyDescent="0.3"/>
    <row r="2" spans="1:25" ht="52.5" customHeight="1" thickBot="1" x14ac:dyDescent="0.25">
      <c r="H2" s="347"/>
      <c r="I2" s="798" t="s">
        <v>388</v>
      </c>
      <c r="J2" s="799"/>
      <c r="K2" s="800"/>
      <c r="L2" s="801" t="s">
        <v>32</v>
      </c>
      <c r="M2" s="802"/>
      <c r="N2" s="803"/>
      <c r="O2" s="804" t="s">
        <v>389</v>
      </c>
      <c r="P2" s="805"/>
      <c r="Q2" s="806"/>
    </row>
    <row r="3" spans="1:25" ht="11.1" customHeight="1" thickBot="1" x14ac:dyDescent="0.3"/>
    <row r="4" spans="1:25" ht="35.1" customHeight="1" thickBot="1" x14ac:dyDescent="0.25">
      <c r="D4" s="725" t="s">
        <v>876</v>
      </c>
      <c r="E4" s="725" t="s">
        <v>877</v>
      </c>
      <c r="F4" s="724" t="str">
        <f>IF(COUNTIF('Pres-03 - OBJ-&gt;COMP-&gt;SAV'!$J$74:$J$89,C5)&lt;&gt;0,"X","")</f>
        <v/>
      </c>
      <c r="H4" s="259" t="s">
        <v>879</v>
      </c>
      <c r="I4" s="785" t="s">
        <v>16</v>
      </c>
      <c r="J4" s="786"/>
      <c r="K4" s="786"/>
      <c r="L4" s="786"/>
      <c r="M4" s="786"/>
      <c r="N4" s="786"/>
      <c r="O4" s="786"/>
      <c r="P4" s="786"/>
      <c r="Q4" s="786"/>
      <c r="R4" s="787"/>
      <c r="S4" s="431" t="s">
        <v>276</v>
      </c>
      <c r="T4" s="432" t="s">
        <v>624</v>
      </c>
      <c r="U4" s="433" t="s">
        <v>277</v>
      </c>
      <c r="V4" s="313" t="s">
        <v>278</v>
      </c>
    </row>
    <row r="5" spans="1:25" ht="35.1" customHeight="1" x14ac:dyDescent="0.2">
      <c r="A5" s="592">
        <v>1</v>
      </c>
      <c r="B5" t="str">
        <f>A5&amp;"-"&amp;COUNTIF($A$5:$A$122,A5)</f>
        <v>1-1</v>
      </c>
      <c r="C5" t="str">
        <f>"CO"&amp;A5</f>
        <v>CO1</v>
      </c>
      <c r="D5" s="728" t="str">
        <f>IF(COUNTIF(D6:D33,"X")&lt;&gt;0,"X","")</f>
        <v>X</v>
      </c>
      <c r="E5" s="725"/>
      <c r="F5" s="724"/>
      <c r="H5" s="266" t="s">
        <v>279</v>
      </c>
      <c r="I5" s="267" t="s">
        <v>319</v>
      </c>
      <c r="J5" s="268" t="s">
        <v>320</v>
      </c>
      <c r="K5" s="268" t="s">
        <v>321</v>
      </c>
      <c r="L5" s="268" t="s">
        <v>17</v>
      </c>
      <c r="M5" s="268" t="s">
        <v>18</v>
      </c>
      <c r="N5" s="268" t="s">
        <v>19</v>
      </c>
      <c r="O5" s="268" t="s">
        <v>20</v>
      </c>
      <c r="P5" s="268" t="s">
        <v>21</v>
      </c>
      <c r="Q5" s="268" t="s">
        <v>22</v>
      </c>
      <c r="R5" s="269" t="s">
        <v>23</v>
      </c>
      <c r="S5" s="339"/>
      <c r="T5" s="270"/>
      <c r="U5" s="327"/>
      <c r="V5" s="314"/>
    </row>
    <row r="6" spans="1:25" ht="35.1" customHeight="1" x14ac:dyDescent="0.2">
      <c r="A6" s="592" t="s">
        <v>701</v>
      </c>
      <c r="B6" t="str">
        <f t="shared" ref="B6:B69" si="0">A6&amp;"-"&amp;COUNTIF($A$5:$A$122,A6)</f>
        <v>1.1-13</v>
      </c>
      <c r="C6" t="str">
        <f t="shared" ref="C6:C69" si="1">"CO"&amp;A6</f>
        <v>CO1.1</v>
      </c>
      <c r="D6" s="727" t="str">
        <f>IF(COUNTIF('Pres-03 - OBJ-&gt;COMP-&gt;SAV'!$Q$16:$W$16,A6)&lt;&gt;0,"X","")</f>
        <v>X</v>
      </c>
      <c r="E6" s="726"/>
      <c r="F6" s="10"/>
      <c r="H6" s="206" t="s">
        <v>280</v>
      </c>
      <c r="I6" s="221" t="s">
        <v>319</v>
      </c>
      <c r="J6" s="175" t="s">
        <v>320</v>
      </c>
      <c r="K6" s="175"/>
      <c r="L6" s="158"/>
      <c r="M6" s="175"/>
      <c r="N6" s="175" t="s">
        <v>19</v>
      </c>
      <c r="O6" s="175"/>
      <c r="P6" s="175"/>
      <c r="Q6" s="175"/>
      <c r="R6" s="222"/>
      <c r="S6" s="219"/>
      <c r="T6" s="171"/>
      <c r="U6" s="328"/>
      <c r="V6" s="788" t="s">
        <v>227</v>
      </c>
    </row>
    <row r="7" spans="1:25" ht="35.1" customHeight="1" x14ac:dyDescent="0.2">
      <c r="A7" s="592" t="s">
        <v>701</v>
      </c>
      <c r="B7" t="str">
        <f t="shared" si="0"/>
        <v>1.1-13</v>
      </c>
      <c r="C7" t="str">
        <f t="shared" si="1"/>
        <v>CO1.1</v>
      </c>
      <c r="D7" s="727" t="str">
        <f>IF(COUNTIF('Pres-03 - OBJ-&gt;COMP-&gt;SAV'!$Q$16:$W$16,A7)&lt;&gt;0,"X","")</f>
        <v>X</v>
      </c>
      <c r="E7" s="726"/>
      <c r="F7" s="10"/>
      <c r="H7" s="295" t="s">
        <v>228</v>
      </c>
      <c r="I7" s="301" t="s">
        <v>319</v>
      </c>
      <c r="J7" s="297" t="s">
        <v>320</v>
      </c>
      <c r="K7" s="298"/>
      <c r="L7" s="299"/>
      <c r="M7" s="298"/>
      <c r="N7" s="298"/>
      <c r="O7" s="298"/>
      <c r="P7" s="298"/>
      <c r="Q7" s="298"/>
      <c r="R7" s="300"/>
      <c r="S7" s="791"/>
      <c r="T7" s="792" t="s">
        <v>229</v>
      </c>
      <c r="U7" s="793">
        <v>2</v>
      </c>
      <c r="V7" s="789"/>
    </row>
    <row r="8" spans="1:25" ht="35.1" customHeight="1" x14ac:dyDescent="0.2">
      <c r="A8" s="592" t="s">
        <v>701</v>
      </c>
      <c r="B8" t="str">
        <f t="shared" si="0"/>
        <v>1.1-13</v>
      </c>
      <c r="C8" t="str">
        <f t="shared" si="1"/>
        <v>CO1.1</v>
      </c>
      <c r="D8" s="727" t="str">
        <f>IF(COUNTIF('Pres-03 - OBJ-&gt;COMP-&gt;SAV'!$Q$16:$W$16,A8)&lt;&gt;0,"X","")</f>
        <v>X</v>
      </c>
      <c r="E8" s="726"/>
      <c r="F8" s="10"/>
      <c r="H8" s="295" t="s">
        <v>230</v>
      </c>
      <c r="I8" s="301" t="s">
        <v>319</v>
      </c>
      <c r="J8" s="297" t="s">
        <v>320</v>
      </c>
      <c r="K8" s="298"/>
      <c r="L8" s="299"/>
      <c r="M8" s="298"/>
      <c r="N8" s="297" t="s">
        <v>19</v>
      </c>
      <c r="O8" s="298"/>
      <c r="P8" s="298"/>
      <c r="Q8" s="298"/>
      <c r="R8" s="300"/>
      <c r="S8" s="791"/>
      <c r="T8" s="792"/>
      <c r="U8" s="793"/>
      <c r="V8" s="789"/>
    </row>
    <row r="9" spans="1:25" ht="43.5" customHeight="1" x14ac:dyDescent="0.2">
      <c r="A9" s="592" t="s">
        <v>701</v>
      </c>
      <c r="B9" t="str">
        <f t="shared" si="0"/>
        <v>1.1-13</v>
      </c>
      <c r="C9" t="str">
        <f t="shared" si="1"/>
        <v>CO1.1</v>
      </c>
      <c r="D9" s="727" t="str">
        <f>IF(COUNTIF('Pres-03 - OBJ-&gt;COMP-&gt;SAV'!$Q$16:$W$16,A9)&lt;&gt;0,"X","")</f>
        <v>X</v>
      </c>
      <c r="E9" s="726"/>
      <c r="F9" s="10"/>
      <c r="H9" s="295" t="s">
        <v>231</v>
      </c>
      <c r="I9" s="301" t="s">
        <v>319</v>
      </c>
      <c r="J9" s="297" t="s">
        <v>320</v>
      </c>
      <c r="K9" s="298"/>
      <c r="L9" s="299"/>
      <c r="M9" s="298"/>
      <c r="N9" s="297" t="s">
        <v>19</v>
      </c>
      <c r="O9" s="298"/>
      <c r="P9" s="298"/>
      <c r="Q9" s="298"/>
      <c r="R9" s="300"/>
      <c r="S9" s="791"/>
      <c r="T9" s="792"/>
      <c r="U9" s="793"/>
      <c r="V9" s="789"/>
    </row>
    <row r="10" spans="1:25" ht="35.1" customHeight="1" x14ac:dyDescent="0.2">
      <c r="A10" s="592" t="s">
        <v>701</v>
      </c>
      <c r="B10" t="str">
        <f t="shared" si="0"/>
        <v>1.1-13</v>
      </c>
      <c r="C10" t="str">
        <f t="shared" si="1"/>
        <v>CO1.1</v>
      </c>
      <c r="D10" s="727" t="str">
        <f>IF(COUNTIF('Pres-03 - OBJ-&gt;COMP-&gt;SAV'!$Q$16:$W$16,A10)&lt;&gt;0,"X","")</f>
        <v>X</v>
      </c>
      <c r="E10" s="726"/>
      <c r="F10" s="10"/>
      <c r="H10" s="295" t="s">
        <v>232</v>
      </c>
      <c r="I10" s="301" t="s">
        <v>319</v>
      </c>
      <c r="J10" s="297" t="s">
        <v>320</v>
      </c>
      <c r="K10" s="298"/>
      <c r="L10" s="298"/>
      <c r="M10" s="298"/>
      <c r="N10" s="298"/>
      <c r="O10" s="298"/>
      <c r="P10" s="298"/>
      <c r="Q10" s="298"/>
      <c r="R10" s="300"/>
      <c r="S10" s="791"/>
      <c r="T10" s="792"/>
      <c r="U10" s="793"/>
      <c r="V10" s="789"/>
    </row>
    <row r="11" spans="1:25" ht="35.1" customHeight="1" x14ac:dyDescent="0.2">
      <c r="A11" s="592" t="s">
        <v>701</v>
      </c>
      <c r="B11" t="str">
        <f t="shared" si="0"/>
        <v>1.1-13</v>
      </c>
      <c r="C11" t="str">
        <f t="shared" si="1"/>
        <v>CO1.1</v>
      </c>
      <c r="D11" s="727" t="str">
        <f>IF(COUNTIF('Pres-03 - OBJ-&gt;COMP-&gt;SAV'!$Q$16:$W$16,A11)&lt;&gt;0,"X","")</f>
        <v>X</v>
      </c>
      <c r="E11" s="726"/>
      <c r="F11" s="10"/>
      <c r="H11" s="295" t="s">
        <v>233</v>
      </c>
      <c r="I11" s="301" t="s">
        <v>319</v>
      </c>
      <c r="J11" s="297" t="s">
        <v>320</v>
      </c>
      <c r="K11" s="298"/>
      <c r="L11" s="298"/>
      <c r="M11" s="298"/>
      <c r="N11" s="298"/>
      <c r="O11" s="298"/>
      <c r="P11" s="298"/>
      <c r="Q11" s="298"/>
      <c r="R11" s="300"/>
      <c r="S11" s="791"/>
      <c r="T11" s="792"/>
      <c r="U11" s="793"/>
      <c r="V11" s="790"/>
      <c r="Y11" s="453" t="s">
        <v>154</v>
      </c>
    </row>
    <row r="12" spans="1:25" ht="35.1" customHeight="1" x14ac:dyDescent="0.2">
      <c r="A12" s="592" t="s">
        <v>701</v>
      </c>
      <c r="B12" t="str">
        <f t="shared" si="0"/>
        <v>1.1-13</v>
      </c>
      <c r="C12" t="str">
        <f t="shared" si="1"/>
        <v>CO1.1</v>
      </c>
      <c r="D12" s="727" t="str">
        <f>IF(COUNTIF('Pres-03 - OBJ-&gt;COMP-&gt;SAV'!$Q$16:$W$16,A12)&lt;&gt;0,"X","")</f>
        <v>X</v>
      </c>
      <c r="E12" s="726"/>
      <c r="F12" s="10"/>
      <c r="H12" s="208" t="s">
        <v>234</v>
      </c>
      <c r="I12" s="221" t="s">
        <v>319</v>
      </c>
      <c r="J12" s="175"/>
      <c r="K12" s="175"/>
      <c r="L12" s="175"/>
      <c r="M12" s="175"/>
      <c r="N12" s="175"/>
      <c r="O12" s="175"/>
      <c r="P12" s="175"/>
      <c r="Q12" s="175"/>
      <c r="R12" s="222"/>
      <c r="S12" s="202"/>
      <c r="T12" s="175"/>
      <c r="U12" s="222"/>
      <c r="V12" s="794" t="s">
        <v>211</v>
      </c>
    </row>
    <row r="13" spans="1:25" ht="35.1" customHeight="1" x14ac:dyDescent="0.2">
      <c r="A13" s="592" t="s">
        <v>701</v>
      </c>
      <c r="B13" t="str">
        <f t="shared" si="0"/>
        <v>1.1-13</v>
      </c>
      <c r="C13" t="str">
        <f t="shared" si="1"/>
        <v>CO1.1</v>
      </c>
      <c r="D13" s="727" t="str">
        <f>IF(COUNTIF('Pres-03 - OBJ-&gt;COMP-&gt;SAV'!$Q$16:$W$16,A13)&lt;&gt;0,"X","")</f>
        <v>X</v>
      </c>
      <c r="E13" s="726"/>
      <c r="F13" s="10"/>
      <c r="H13" s="295" t="s">
        <v>212</v>
      </c>
      <c r="I13" s="301" t="s">
        <v>319</v>
      </c>
      <c r="J13" s="298" t="s">
        <v>320</v>
      </c>
      <c r="K13" s="298"/>
      <c r="L13" s="298"/>
      <c r="M13" s="298"/>
      <c r="N13" s="298"/>
      <c r="O13" s="298"/>
      <c r="P13" s="298"/>
      <c r="Q13" s="298"/>
      <c r="R13" s="300"/>
      <c r="S13" s="340"/>
      <c r="T13" s="792" t="s">
        <v>229</v>
      </c>
      <c r="U13" s="793">
        <v>2</v>
      </c>
      <c r="V13" s="794"/>
    </row>
    <row r="14" spans="1:25" ht="35.1" customHeight="1" x14ac:dyDescent="0.2">
      <c r="A14" s="592" t="s">
        <v>701</v>
      </c>
      <c r="B14" t="str">
        <f t="shared" si="0"/>
        <v>1.1-13</v>
      </c>
      <c r="C14" t="str">
        <f t="shared" si="1"/>
        <v>CO1.1</v>
      </c>
      <c r="D14" s="727" t="str">
        <f>IF(COUNTIF('Pres-03 - OBJ-&gt;COMP-&gt;SAV'!$Q$16:$W$16,A14)&lt;&gt;0,"X","")</f>
        <v>X</v>
      </c>
      <c r="E14" s="726"/>
      <c r="F14" s="10"/>
      <c r="H14" s="295" t="s">
        <v>213</v>
      </c>
      <c r="I14" s="301" t="s">
        <v>319</v>
      </c>
      <c r="J14" s="298" t="s">
        <v>320</v>
      </c>
      <c r="K14" s="298"/>
      <c r="L14" s="298"/>
      <c r="M14" s="298"/>
      <c r="N14" s="298"/>
      <c r="O14" s="298"/>
      <c r="P14" s="298"/>
      <c r="Q14" s="298"/>
      <c r="R14" s="300"/>
      <c r="S14" s="341"/>
      <c r="T14" s="792"/>
      <c r="U14" s="793"/>
      <c r="V14" s="794"/>
    </row>
    <row r="15" spans="1:25" ht="35.1" customHeight="1" x14ac:dyDescent="0.2">
      <c r="A15" s="592" t="s">
        <v>701</v>
      </c>
      <c r="B15" t="str">
        <f t="shared" si="0"/>
        <v>1.1-13</v>
      </c>
      <c r="C15" t="str">
        <f t="shared" si="1"/>
        <v>CO1.1</v>
      </c>
      <c r="D15" s="727" t="str">
        <f>IF(COUNTIF('Pres-03 - OBJ-&gt;COMP-&gt;SAV'!$Q$16:$W$16,A15)&lt;&gt;0,"X","")</f>
        <v>X</v>
      </c>
      <c r="E15" s="726"/>
      <c r="F15" s="10"/>
      <c r="H15" s="206" t="s">
        <v>214</v>
      </c>
      <c r="I15" s="221" t="s">
        <v>319</v>
      </c>
      <c r="J15" s="175"/>
      <c r="K15" s="175"/>
      <c r="L15" s="175"/>
      <c r="M15" s="175"/>
      <c r="N15" s="175"/>
      <c r="O15" s="175"/>
      <c r="P15" s="175" t="s">
        <v>21</v>
      </c>
      <c r="Q15" s="175"/>
      <c r="R15" s="222"/>
      <c r="S15" s="342"/>
      <c r="T15" s="795" t="s">
        <v>215</v>
      </c>
      <c r="U15" s="814">
        <v>2</v>
      </c>
      <c r="V15" s="783" t="s">
        <v>216</v>
      </c>
    </row>
    <row r="16" spans="1:25" ht="35.1" customHeight="1" x14ac:dyDescent="0.2">
      <c r="A16" s="592" t="s">
        <v>701</v>
      </c>
      <c r="B16" t="str">
        <f t="shared" si="0"/>
        <v>1.1-13</v>
      </c>
      <c r="C16" t="str">
        <f t="shared" si="1"/>
        <v>CO1.1</v>
      </c>
      <c r="D16" s="727" t="str">
        <f>IF(COUNTIF('Pres-03 - OBJ-&gt;COMP-&gt;SAV'!$Q$16:$W$16,A16)&lt;&gt;0,"X","")</f>
        <v>X</v>
      </c>
      <c r="E16" s="726"/>
      <c r="F16" s="10"/>
      <c r="H16" s="207" t="s">
        <v>217</v>
      </c>
      <c r="I16" s="221" t="s">
        <v>319</v>
      </c>
      <c r="J16" s="175"/>
      <c r="K16" s="173"/>
      <c r="L16" s="173"/>
      <c r="M16" s="173"/>
      <c r="N16" s="173"/>
      <c r="O16" s="173"/>
      <c r="P16" s="175" t="s">
        <v>21</v>
      </c>
      <c r="Q16" s="173"/>
      <c r="R16" s="224"/>
      <c r="S16" s="342"/>
      <c r="T16" s="796"/>
      <c r="U16" s="815"/>
      <c r="V16" s="783"/>
    </row>
    <row r="17" spans="1:22" ht="35.1" customHeight="1" x14ac:dyDescent="0.2">
      <c r="A17" s="592" t="s">
        <v>701</v>
      </c>
      <c r="B17" t="str">
        <f t="shared" si="0"/>
        <v>1.1-13</v>
      </c>
      <c r="C17" t="str">
        <f t="shared" si="1"/>
        <v>CO1.1</v>
      </c>
      <c r="D17" s="727" t="str">
        <f>IF(COUNTIF('Pres-03 - OBJ-&gt;COMP-&gt;SAV'!$Q$16:$W$16,A17)&lt;&gt;0,"X","")</f>
        <v>X</v>
      </c>
      <c r="E17" s="726"/>
      <c r="F17" s="10"/>
      <c r="H17" s="207" t="s">
        <v>218</v>
      </c>
      <c r="I17" s="221" t="s">
        <v>319</v>
      </c>
      <c r="J17" s="175"/>
      <c r="K17" s="173"/>
      <c r="L17" s="173"/>
      <c r="M17" s="173"/>
      <c r="N17" s="173"/>
      <c r="O17" s="173"/>
      <c r="P17" s="175" t="s">
        <v>21</v>
      </c>
      <c r="Q17" s="173"/>
      <c r="R17" s="224"/>
      <c r="S17" s="342"/>
      <c r="T17" s="796"/>
      <c r="U17" s="815"/>
      <c r="V17" s="783"/>
    </row>
    <row r="18" spans="1:22" ht="35.1" customHeight="1" x14ac:dyDescent="0.2">
      <c r="A18" s="592" t="s">
        <v>701</v>
      </c>
      <c r="B18" t="str">
        <f t="shared" si="0"/>
        <v>1.1-13</v>
      </c>
      <c r="C18" t="str">
        <f t="shared" si="1"/>
        <v>CO1.1</v>
      </c>
      <c r="D18" s="727" t="str">
        <f>IF(COUNTIF('Pres-03 - OBJ-&gt;COMP-&gt;SAV'!$Q$16:$W$16,A18)&lt;&gt;0,"X","")</f>
        <v>X</v>
      </c>
      <c r="E18" s="726"/>
      <c r="F18" s="10"/>
      <c r="H18" s="207" t="s">
        <v>219</v>
      </c>
      <c r="I18" s="221" t="s">
        <v>319</v>
      </c>
      <c r="J18" s="175"/>
      <c r="K18" s="173"/>
      <c r="L18" s="173"/>
      <c r="M18" s="173"/>
      <c r="N18" s="173"/>
      <c r="O18" s="173"/>
      <c r="P18" s="175" t="s">
        <v>21</v>
      </c>
      <c r="Q18" s="173"/>
      <c r="R18" s="224"/>
      <c r="S18" s="343"/>
      <c r="T18" s="797"/>
      <c r="U18" s="816"/>
      <c r="V18" s="783"/>
    </row>
    <row r="19" spans="1:22" ht="35.1" customHeight="1" x14ac:dyDescent="0.2">
      <c r="A19" s="592" t="s">
        <v>702</v>
      </c>
      <c r="B19" t="str">
        <f t="shared" si="0"/>
        <v>1.2-15</v>
      </c>
      <c r="C19" t="str">
        <f t="shared" si="1"/>
        <v>CO1.2</v>
      </c>
      <c r="D19" s="727" t="str">
        <f>IF(COUNTIF('Pres-03 - OBJ-&gt;COMP-&gt;SAV'!$Q$16:$W$16,A19)&lt;&gt;0,"X","")</f>
        <v>X</v>
      </c>
      <c r="E19" s="726"/>
      <c r="F19" s="10"/>
      <c r="H19" s="312" t="s">
        <v>220</v>
      </c>
      <c r="I19" s="221" t="s">
        <v>319</v>
      </c>
      <c r="J19" s="175"/>
      <c r="K19" s="175"/>
      <c r="L19" s="175"/>
      <c r="M19" s="175"/>
      <c r="N19" s="175"/>
      <c r="O19" s="175"/>
      <c r="P19" s="175"/>
      <c r="Q19" s="175"/>
      <c r="R19" s="222"/>
      <c r="S19" s="202" t="s">
        <v>276</v>
      </c>
      <c r="T19" s="175" t="s">
        <v>215</v>
      </c>
      <c r="U19" s="222" t="s">
        <v>277</v>
      </c>
      <c r="V19" s="315"/>
    </row>
    <row r="20" spans="1:22" ht="35.1" customHeight="1" x14ac:dyDescent="0.2">
      <c r="A20" s="592" t="s">
        <v>702</v>
      </c>
      <c r="B20" t="str">
        <f t="shared" si="0"/>
        <v>1.2-15</v>
      </c>
      <c r="C20" t="str">
        <f t="shared" si="1"/>
        <v>CO1.2</v>
      </c>
      <c r="D20" s="727" t="str">
        <f>IF(COUNTIF('Pres-03 - OBJ-&gt;COMP-&gt;SAV'!$Q$16:$W$16,A20)&lt;&gt;0,"X","")</f>
        <v>X</v>
      </c>
      <c r="E20" s="726"/>
      <c r="F20" s="10"/>
      <c r="H20" s="206" t="s">
        <v>221</v>
      </c>
      <c r="I20" s="221" t="s">
        <v>319</v>
      </c>
      <c r="J20" s="175" t="s">
        <v>320</v>
      </c>
      <c r="K20" s="175"/>
      <c r="L20" s="175"/>
      <c r="M20" s="175"/>
      <c r="N20" s="175"/>
      <c r="O20" s="175"/>
      <c r="P20" s="175"/>
      <c r="Q20" s="175"/>
      <c r="R20" s="222"/>
      <c r="S20" s="220"/>
      <c r="T20" s="176"/>
      <c r="U20" s="329"/>
      <c r="V20" s="783" t="s">
        <v>222</v>
      </c>
    </row>
    <row r="21" spans="1:22" ht="35.1" customHeight="1" x14ac:dyDescent="0.2">
      <c r="A21" s="592" t="s">
        <v>702</v>
      </c>
      <c r="B21" t="str">
        <f t="shared" si="0"/>
        <v>1.2-15</v>
      </c>
      <c r="C21" t="str">
        <f t="shared" si="1"/>
        <v>CO1.2</v>
      </c>
      <c r="D21" s="727" t="str">
        <f>IF(COUNTIF('Pres-03 - OBJ-&gt;COMP-&gt;SAV'!$Q$16:$W$16,A21)&lt;&gt;0,"X","")</f>
        <v>X</v>
      </c>
      <c r="E21" s="726"/>
      <c r="F21" s="10"/>
      <c r="H21" s="295" t="s">
        <v>223</v>
      </c>
      <c r="I21" s="301" t="s">
        <v>319</v>
      </c>
      <c r="J21" s="297" t="s">
        <v>320</v>
      </c>
      <c r="K21" s="298"/>
      <c r="L21" s="298"/>
      <c r="M21" s="298"/>
      <c r="N21" s="298"/>
      <c r="O21" s="298"/>
      <c r="P21" s="298"/>
      <c r="Q21" s="298"/>
      <c r="R21" s="300"/>
      <c r="S21" s="344"/>
      <c r="T21" s="302" t="s">
        <v>224</v>
      </c>
      <c r="U21" s="330">
        <v>2</v>
      </c>
      <c r="V21" s="783"/>
    </row>
    <row r="22" spans="1:22" ht="35.1" customHeight="1" x14ac:dyDescent="0.2">
      <c r="A22" s="592" t="s">
        <v>702</v>
      </c>
      <c r="B22" t="str">
        <f t="shared" si="0"/>
        <v>1.2-15</v>
      </c>
      <c r="C22" t="str">
        <f t="shared" si="1"/>
        <v>CO1.2</v>
      </c>
      <c r="D22" s="727" t="str">
        <f>IF(COUNTIF('Pres-03 - OBJ-&gt;COMP-&gt;SAV'!$Q$16:$W$16,A22)&lt;&gt;0,"X","")</f>
        <v>X</v>
      </c>
      <c r="E22" s="726"/>
      <c r="F22" s="10"/>
      <c r="H22" s="206" t="s">
        <v>225</v>
      </c>
      <c r="I22" s="221" t="s">
        <v>319</v>
      </c>
      <c r="J22" s="175" t="s">
        <v>320</v>
      </c>
      <c r="K22" s="175"/>
      <c r="L22" s="175"/>
      <c r="M22" s="175"/>
      <c r="N22" s="175"/>
      <c r="O22" s="175"/>
      <c r="P22" s="175"/>
      <c r="Q22" s="175" t="s">
        <v>22</v>
      </c>
      <c r="R22" s="222"/>
      <c r="S22" s="202"/>
      <c r="T22" s="175"/>
      <c r="U22" s="222"/>
      <c r="V22" s="316" t="s">
        <v>226</v>
      </c>
    </row>
    <row r="23" spans="1:22" ht="48" customHeight="1" x14ac:dyDescent="0.2">
      <c r="A23" s="592" t="s">
        <v>702</v>
      </c>
      <c r="B23" t="str">
        <f t="shared" si="0"/>
        <v>1.2-15</v>
      </c>
      <c r="C23" t="str">
        <f t="shared" si="1"/>
        <v>CO1.2</v>
      </c>
      <c r="D23" s="727" t="str">
        <f>IF(COUNTIF('Pres-03 - OBJ-&gt;COMP-&gt;SAV'!$Q$16:$W$16,A23)&lt;&gt;0,"X","")</f>
        <v>X</v>
      </c>
      <c r="E23" s="725"/>
      <c r="F23" s="10"/>
      <c r="H23" s="209" t="s">
        <v>198</v>
      </c>
      <c r="I23" s="225"/>
      <c r="J23" s="194"/>
      <c r="K23" s="194"/>
      <c r="L23" s="194"/>
      <c r="M23" s="194"/>
      <c r="N23" s="194"/>
      <c r="O23" s="194"/>
      <c r="P23" s="194"/>
      <c r="Q23" s="194"/>
      <c r="R23" s="226"/>
      <c r="S23" s="204"/>
      <c r="T23" s="194"/>
      <c r="U23" s="226"/>
      <c r="V23" s="316" t="s">
        <v>199</v>
      </c>
    </row>
    <row r="24" spans="1:22" ht="35.1" customHeight="1" x14ac:dyDescent="0.2">
      <c r="A24" s="592" t="s">
        <v>702</v>
      </c>
      <c r="B24" t="str">
        <f t="shared" si="0"/>
        <v>1.2-15</v>
      </c>
      <c r="C24" t="str">
        <f t="shared" si="1"/>
        <v>CO1.2</v>
      </c>
      <c r="D24" s="727" t="str">
        <f>IF(COUNTIF('Pres-03 - OBJ-&gt;COMP-&gt;SAV'!$Q$16:$W$16,A24)&lt;&gt;0,"X","")</f>
        <v>X</v>
      </c>
      <c r="E24" s="726"/>
      <c r="F24" s="10"/>
      <c r="H24" s="295" t="s">
        <v>200</v>
      </c>
      <c r="I24" s="301" t="s">
        <v>319</v>
      </c>
      <c r="J24" s="298" t="s">
        <v>320</v>
      </c>
      <c r="K24" s="298"/>
      <c r="L24" s="298"/>
      <c r="M24" s="298"/>
      <c r="N24" s="298"/>
      <c r="O24" s="298"/>
      <c r="P24" s="298"/>
      <c r="Q24" s="298" t="s">
        <v>22</v>
      </c>
      <c r="R24" s="300"/>
      <c r="S24" s="344"/>
      <c r="T24" s="302" t="s">
        <v>224</v>
      </c>
      <c r="U24" s="330">
        <v>2</v>
      </c>
      <c r="V24" s="317"/>
    </row>
    <row r="25" spans="1:22" ht="35.1" customHeight="1" x14ac:dyDescent="0.2">
      <c r="A25" s="592" t="s">
        <v>702</v>
      </c>
      <c r="B25" t="str">
        <f t="shared" si="0"/>
        <v>1.2-15</v>
      </c>
      <c r="C25" t="str">
        <f t="shared" si="1"/>
        <v>CO1.2</v>
      </c>
      <c r="D25" s="727" t="str">
        <f>IF(COUNTIF('Pres-03 - OBJ-&gt;COMP-&gt;SAV'!$Q$16:$W$16,A25)&lt;&gt;0,"X","")</f>
        <v>X</v>
      </c>
      <c r="E25" s="726"/>
      <c r="F25" s="10"/>
      <c r="H25" s="295" t="s">
        <v>201</v>
      </c>
      <c r="I25" s="301" t="s">
        <v>319</v>
      </c>
      <c r="J25" s="298" t="s">
        <v>320</v>
      </c>
      <c r="K25" s="298"/>
      <c r="L25" s="298"/>
      <c r="M25" s="298"/>
      <c r="N25" s="298"/>
      <c r="O25" s="298"/>
      <c r="P25" s="298"/>
      <c r="Q25" s="298" t="s">
        <v>22</v>
      </c>
      <c r="R25" s="300"/>
      <c r="S25" s="345" t="s">
        <v>202</v>
      </c>
      <c r="T25" s="302" t="s">
        <v>224</v>
      </c>
      <c r="U25" s="330">
        <v>2</v>
      </c>
      <c r="V25" s="317"/>
    </row>
    <row r="26" spans="1:22" ht="35.1" customHeight="1" x14ac:dyDescent="0.2">
      <c r="A26" s="592" t="s">
        <v>702</v>
      </c>
      <c r="B26" t="str">
        <f t="shared" si="0"/>
        <v>1.2-15</v>
      </c>
      <c r="C26" t="str">
        <f t="shared" si="1"/>
        <v>CO1.2</v>
      </c>
      <c r="D26" s="727" t="str">
        <f>IF(COUNTIF('Pres-03 - OBJ-&gt;COMP-&gt;SAV'!$Q$16:$W$16,A26)&lt;&gt;0,"X","")</f>
        <v>X</v>
      </c>
      <c r="E26" s="726"/>
      <c r="F26" s="10"/>
      <c r="H26" s="210" t="s">
        <v>203</v>
      </c>
      <c r="I26" s="227" t="s">
        <v>319</v>
      </c>
      <c r="J26" s="177"/>
      <c r="K26" s="177"/>
      <c r="L26" s="158"/>
      <c r="M26" s="177"/>
      <c r="N26" s="175" t="s">
        <v>19</v>
      </c>
      <c r="O26" s="177"/>
      <c r="P26" s="177"/>
      <c r="Q26" s="177"/>
      <c r="R26" s="228"/>
      <c r="S26" s="205"/>
      <c r="T26" s="177"/>
      <c r="U26" s="228"/>
      <c r="V26" s="316" t="s">
        <v>204</v>
      </c>
    </row>
    <row r="27" spans="1:22" ht="35.1" customHeight="1" x14ac:dyDescent="0.2">
      <c r="A27" s="592" t="s">
        <v>702</v>
      </c>
      <c r="B27" t="str">
        <f t="shared" si="0"/>
        <v>1.2-15</v>
      </c>
      <c r="C27" t="str">
        <f t="shared" si="1"/>
        <v>CO1.2</v>
      </c>
      <c r="D27" s="727" t="str">
        <f>IF(COUNTIF('Pres-03 - OBJ-&gt;COMP-&gt;SAV'!$Q$16:$W$16,A27)&lt;&gt;0,"X","")</f>
        <v>X</v>
      </c>
      <c r="E27" s="726"/>
      <c r="F27" s="10"/>
      <c r="H27" s="295" t="s">
        <v>205</v>
      </c>
      <c r="I27" s="296" t="s">
        <v>319</v>
      </c>
      <c r="J27" s="298" t="s">
        <v>320</v>
      </c>
      <c r="K27" s="298"/>
      <c r="L27" s="299"/>
      <c r="M27" s="298"/>
      <c r="N27" s="297" t="s">
        <v>19</v>
      </c>
      <c r="O27" s="298"/>
      <c r="P27" s="298"/>
      <c r="Q27" s="298"/>
      <c r="R27" s="300"/>
      <c r="S27" s="345" t="s">
        <v>202</v>
      </c>
      <c r="T27" s="302" t="s">
        <v>224</v>
      </c>
      <c r="U27" s="330">
        <v>2</v>
      </c>
      <c r="V27" s="316" t="s">
        <v>206</v>
      </c>
    </row>
    <row r="28" spans="1:22" ht="35.1" customHeight="1" x14ac:dyDescent="0.2">
      <c r="A28" s="592" t="s">
        <v>702</v>
      </c>
      <c r="B28" t="str">
        <f t="shared" si="0"/>
        <v>1.2-15</v>
      </c>
      <c r="C28" t="str">
        <f t="shared" si="1"/>
        <v>CO1.2</v>
      </c>
      <c r="D28" s="727" t="str">
        <f>IF(COUNTIF('Pres-03 - OBJ-&gt;COMP-&gt;SAV'!$Q$16:$W$16,A28)&lt;&gt;0,"X","")</f>
        <v>X</v>
      </c>
      <c r="E28" s="726"/>
      <c r="F28" s="10"/>
      <c r="H28" s="207" t="s">
        <v>282</v>
      </c>
      <c r="I28" s="223"/>
      <c r="J28" s="173"/>
      <c r="K28" s="173"/>
      <c r="L28" s="158"/>
      <c r="M28" s="173"/>
      <c r="N28" s="175" t="s">
        <v>19</v>
      </c>
      <c r="O28" s="173"/>
      <c r="P28" s="173"/>
      <c r="Q28" s="173"/>
      <c r="R28" s="224"/>
      <c r="S28" s="203"/>
      <c r="T28" s="178"/>
      <c r="U28" s="251"/>
      <c r="V28" s="316" t="s">
        <v>207</v>
      </c>
    </row>
    <row r="29" spans="1:22" ht="35.1" customHeight="1" x14ac:dyDescent="0.2">
      <c r="A29" s="592" t="s">
        <v>702</v>
      </c>
      <c r="B29" t="str">
        <f t="shared" si="0"/>
        <v>1.2-15</v>
      </c>
      <c r="C29" t="str">
        <f t="shared" si="1"/>
        <v>CO1.2</v>
      </c>
      <c r="D29" s="727" t="str">
        <f>IF(COUNTIF('Pres-03 - OBJ-&gt;COMP-&gt;SAV'!$Q$16:$W$16,A29)&lt;&gt;0,"X","")</f>
        <v>X</v>
      </c>
      <c r="E29" s="726"/>
      <c r="F29" s="10"/>
      <c r="H29" s="211" t="s">
        <v>208</v>
      </c>
      <c r="I29" s="223"/>
      <c r="J29" s="173"/>
      <c r="K29" s="173"/>
      <c r="L29" s="158"/>
      <c r="M29" s="173"/>
      <c r="N29" s="175" t="s">
        <v>19</v>
      </c>
      <c r="O29" s="173"/>
      <c r="P29" s="173" t="s">
        <v>21</v>
      </c>
      <c r="Q29" s="173"/>
      <c r="R29" s="224"/>
      <c r="S29" s="203"/>
      <c r="T29" s="178"/>
      <c r="U29" s="251"/>
      <c r="V29" s="317"/>
    </row>
    <row r="30" spans="1:22" ht="35.1" customHeight="1" x14ac:dyDescent="0.2">
      <c r="A30" s="592" t="s">
        <v>702</v>
      </c>
      <c r="B30" t="str">
        <f t="shared" si="0"/>
        <v>1.2-15</v>
      </c>
      <c r="C30" t="str">
        <f t="shared" si="1"/>
        <v>CO1.2</v>
      </c>
      <c r="D30" s="727" t="str">
        <f>IF(COUNTIF('Pres-03 - OBJ-&gt;COMP-&gt;SAV'!$Q$16:$W$16,A30)&lt;&gt;0,"X","")</f>
        <v>X</v>
      </c>
      <c r="E30" s="726"/>
      <c r="F30" s="10"/>
      <c r="H30" s="211" t="s">
        <v>209</v>
      </c>
      <c r="I30" s="223"/>
      <c r="J30" s="173"/>
      <c r="K30" s="173"/>
      <c r="L30" s="173"/>
      <c r="M30" s="173"/>
      <c r="N30" s="173"/>
      <c r="O30" s="173"/>
      <c r="P30" s="173"/>
      <c r="Q30" s="173"/>
      <c r="R30" s="224"/>
      <c r="S30" s="203"/>
      <c r="T30" s="178" t="s">
        <v>210</v>
      </c>
      <c r="U30" s="251">
        <v>2</v>
      </c>
      <c r="V30" s="317"/>
    </row>
    <row r="31" spans="1:22" ht="35.1" customHeight="1" x14ac:dyDescent="0.2">
      <c r="A31" s="592" t="s">
        <v>702</v>
      </c>
      <c r="B31" t="str">
        <f t="shared" si="0"/>
        <v>1.2-15</v>
      </c>
      <c r="C31" t="str">
        <f t="shared" si="1"/>
        <v>CO1.2</v>
      </c>
      <c r="D31" s="727" t="str">
        <f>IF(COUNTIF('Pres-03 - OBJ-&gt;COMP-&gt;SAV'!$Q$16:$W$16,A31)&lt;&gt;0,"X","")</f>
        <v>X</v>
      </c>
      <c r="E31" s="726"/>
      <c r="F31" s="10"/>
      <c r="H31" s="211" t="s">
        <v>174</v>
      </c>
      <c r="I31" s="223"/>
      <c r="J31" s="173"/>
      <c r="K31" s="173"/>
      <c r="L31" s="158"/>
      <c r="M31" s="173"/>
      <c r="N31" s="175" t="s">
        <v>19</v>
      </c>
      <c r="O31" s="173"/>
      <c r="P31" s="173"/>
      <c r="Q31" s="173" t="s">
        <v>22</v>
      </c>
      <c r="R31" s="224"/>
      <c r="S31" s="203"/>
      <c r="T31" s="179"/>
      <c r="U31" s="331"/>
      <c r="V31" s="317"/>
    </row>
    <row r="32" spans="1:22" ht="35.1" customHeight="1" x14ac:dyDescent="0.2">
      <c r="A32" s="592" t="s">
        <v>702</v>
      </c>
      <c r="B32" t="str">
        <f t="shared" si="0"/>
        <v>1.2-15</v>
      </c>
      <c r="C32" t="str">
        <f t="shared" si="1"/>
        <v>CO1.2</v>
      </c>
      <c r="D32" s="727" t="str">
        <f>IF(COUNTIF('Pres-03 - OBJ-&gt;COMP-&gt;SAV'!$Q$16:$W$16,A32)&lt;&gt;0,"X","")</f>
        <v>X</v>
      </c>
      <c r="E32" s="726"/>
      <c r="F32" s="10"/>
      <c r="H32" s="207" t="s">
        <v>175</v>
      </c>
      <c r="I32" s="223" t="s">
        <v>319</v>
      </c>
      <c r="J32" s="173"/>
      <c r="K32" s="173"/>
      <c r="L32" s="175" t="s">
        <v>17</v>
      </c>
      <c r="M32" s="173"/>
      <c r="N32" s="173"/>
      <c r="O32" s="173"/>
      <c r="P32" s="173"/>
      <c r="Q32" s="173" t="s">
        <v>22</v>
      </c>
      <c r="R32" s="224"/>
      <c r="S32" s="203"/>
      <c r="T32" s="178" t="s">
        <v>210</v>
      </c>
      <c r="U32" s="251">
        <v>2</v>
      </c>
      <c r="V32" s="317"/>
    </row>
    <row r="33" spans="1:22" ht="35.1" customHeight="1" thickBot="1" x14ac:dyDescent="0.25">
      <c r="A33" s="592" t="s">
        <v>702</v>
      </c>
      <c r="B33" t="str">
        <f t="shared" si="0"/>
        <v>1.2-15</v>
      </c>
      <c r="C33" t="str">
        <f t="shared" si="1"/>
        <v>CO1.2</v>
      </c>
      <c r="D33" s="727" t="str">
        <f>IF(COUNTIF('Pres-03 - OBJ-&gt;COMP-&gt;SAV'!$Q$16:$W$16,A33)&lt;&gt;0,"X","")</f>
        <v>X</v>
      </c>
      <c r="E33" s="726"/>
      <c r="F33" s="10"/>
      <c r="H33" s="303" t="s">
        <v>176</v>
      </c>
      <c r="I33" s="304" t="s">
        <v>319</v>
      </c>
      <c r="J33" s="305"/>
      <c r="K33" s="305"/>
      <c r="L33" s="305"/>
      <c r="M33" s="305"/>
      <c r="N33" s="305"/>
      <c r="O33" s="305"/>
      <c r="P33" s="305"/>
      <c r="Q33" s="305"/>
      <c r="R33" s="306"/>
      <c r="S33" s="346"/>
      <c r="T33" s="307" t="s">
        <v>224</v>
      </c>
      <c r="U33" s="332">
        <v>2</v>
      </c>
      <c r="V33" s="318"/>
    </row>
    <row r="34" spans="1:22" s="180" customFormat="1" ht="35.1" customHeight="1" x14ac:dyDescent="0.2">
      <c r="A34" s="1236">
        <v>2</v>
      </c>
      <c r="B34" t="str">
        <f t="shared" si="0"/>
        <v>2-1</v>
      </c>
      <c r="C34" t="str">
        <f t="shared" si="1"/>
        <v>CO2</v>
      </c>
      <c r="D34" s="728" t="str">
        <f>IF(COUNTIF(D35:D79,"X")&lt;&gt;0,"X","")</f>
        <v>X</v>
      </c>
      <c r="E34" s="726"/>
      <c r="F34" s="10"/>
      <c r="H34" s="260" t="s">
        <v>177</v>
      </c>
      <c r="I34" s="261"/>
      <c r="J34" s="262"/>
      <c r="K34" s="262"/>
      <c r="L34" s="262"/>
      <c r="M34" s="262"/>
      <c r="N34" s="262"/>
      <c r="O34" s="262"/>
      <c r="P34" s="262"/>
      <c r="Q34" s="262"/>
      <c r="R34" s="263"/>
      <c r="S34" s="264"/>
      <c r="T34" s="265"/>
      <c r="U34" s="333"/>
      <c r="V34" s="319"/>
    </row>
    <row r="35" spans="1:22" ht="35.1" customHeight="1" x14ac:dyDescent="0.2">
      <c r="A35" s="1237" t="s">
        <v>703</v>
      </c>
      <c r="B35" t="str">
        <f t="shared" si="0"/>
        <v>2.1-5</v>
      </c>
      <c r="C35" t="str">
        <f t="shared" si="1"/>
        <v>CO2.1</v>
      </c>
      <c r="D35" s="727" t="str">
        <f>IF(COUNTIF('Pres-03 - OBJ-&gt;COMP-&gt;SAV'!$Q$16:$W$16,A35)&lt;&gt;0,"X","")</f>
        <v/>
      </c>
      <c r="E35" s="726"/>
      <c r="F35" s="10"/>
      <c r="H35" s="282" t="s">
        <v>25</v>
      </c>
      <c r="I35" s="229"/>
      <c r="J35" s="196"/>
      <c r="K35" s="196"/>
      <c r="L35" s="196"/>
      <c r="M35" s="196"/>
      <c r="N35" s="196"/>
      <c r="O35" s="196"/>
      <c r="P35" s="196"/>
      <c r="Q35" s="196"/>
      <c r="R35" s="230"/>
      <c r="S35" s="223" t="s">
        <v>276</v>
      </c>
      <c r="T35" s="178" t="s">
        <v>178</v>
      </c>
      <c r="U35" s="251" t="s">
        <v>277</v>
      </c>
      <c r="V35" s="320" t="s">
        <v>278</v>
      </c>
    </row>
    <row r="36" spans="1:22" ht="35.1" customHeight="1" x14ac:dyDescent="0.2">
      <c r="A36" s="1237" t="s">
        <v>703</v>
      </c>
      <c r="B36" t="str">
        <f t="shared" si="0"/>
        <v>2.1-5</v>
      </c>
      <c r="C36" t="str">
        <f t="shared" si="1"/>
        <v>CO2.1</v>
      </c>
      <c r="D36" s="727" t="str">
        <f>IF(COUNTIF('Pres-03 - OBJ-&gt;COMP-&gt;SAV'!$Q$16:$W$16,A36)&lt;&gt;0,"X","")</f>
        <v/>
      </c>
      <c r="E36" s="726"/>
      <c r="F36" s="10"/>
      <c r="H36" s="206" t="s">
        <v>26</v>
      </c>
      <c r="I36" s="221"/>
      <c r="J36" s="175"/>
      <c r="K36" s="175"/>
      <c r="L36" s="175" t="s">
        <v>17</v>
      </c>
      <c r="M36" s="175"/>
      <c r="N36" s="175"/>
      <c r="O36" s="175"/>
      <c r="P36" s="175"/>
      <c r="Q36" s="175"/>
      <c r="R36" s="222"/>
      <c r="S36" s="221"/>
      <c r="T36" s="175"/>
      <c r="U36" s="222"/>
      <c r="V36" s="784" t="s">
        <v>180</v>
      </c>
    </row>
    <row r="37" spans="1:22" ht="35.1" customHeight="1" x14ac:dyDescent="0.2">
      <c r="A37" s="1237" t="s">
        <v>703</v>
      </c>
      <c r="B37" t="str">
        <f t="shared" si="0"/>
        <v>2.1-5</v>
      </c>
      <c r="C37" t="str">
        <f t="shared" si="1"/>
        <v>CO2.1</v>
      </c>
      <c r="D37" s="727" t="str">
        <f>IF(COUNTIF('Pres-03 - OBJ-&gt;COMP-&gt;SAV'!$Q$16:$W$16,A37)&lt;&gt;0,"X","")</f>
        <v/>
      </c>
      <c r="E37" s="726"/>
      <c r="F37" s="10"/>
      <c r="H37" s="295" t="s">
        <v>181</v>
      </c>
      <c r="I37" s="296"/>
      <c r="J37" s="298"/>
      <c r="K37" s="298"/>
      <c r="L37" s="298" t="s">
        <v>17</v>
      </c>
      <c r="M37" s="298"/>
      <c r="N37" s="298"/>
      <c r="O37" s="298"/>
      <c r="P37" s="298"/>
      <c r="Q37" s="298" t="s">
        <v>22</v>
      </c>
      <c r="R37" s="300"/>
      <c r="S37" s="301" t="s">
        <v>202</v>
      </c>
      <c r="T37" s="297" t="s">
        <v>229</v>
      </c>
      <c r="U37" s="334">
        <v>3</v>
      </c>
      <c r="V37" s="784"/>
    </row>
    <row r="38" spans="1:22" ht="35.1" customHeight="1" x14ac:dyDescent="0.2">
      <c r="A38" s="1237" t="s">
        <v>703</v>
      </c>
      <c r="B38" t="str">
        <f t="shared" si="0"/>
        <v>2.1-5</v>
      </c>
      <c r="C38" t="str">
        <f t="shared" si="1"/>
        <v>CO2.1</v>
      </c>
      <c r="D38" s="727" t="str">
        <f>IF(COUNTIF('Pres-03 - OBJ-&gt;COMP-&gt;SAV'!$Q$16:$W$16,A38)&lt;&gt;0,"X","")</f>
        <v/>
      </c>
      <c r="E38" s="726"/>
      <c r="F38" s="10"/>
      <c r="H38" s="206" t="s">
        <v>182</v>
      </c>
      <c r="I38" s="221" t="s">
        <v>319</v>
      </c>
      <c r="J38" s="175"/>
      <c r="K38" s="175"/>
      <c r="L38" s="175"/>
      <c r="M38" s="175"/>
      <c r="N38" s="175"/>
      <c r="O38" s="175"/>
      <c r="P38" s="175"/>
      <c r="Q38" s="175"/>
      <c r="R38" s="222"/>
      <c r="S38" s="221"/>
      <c r="T38" s="175"/>
      <c r="U38" s="222"/>
      <c r="V38" s="783" t="s">
        <v>183</v>
      </c>
    </row>
    <row r="39" spans="1:22" ht="35.1" customHeight="1" x14ac:dyDescent="0.2">
      <c r="A39" s="1237" t="s">
        <v>703</v>
      </c>
      <c r="B39" t="str">
        <f t="shared" si="0"/>
        <v>2.1-5</v>
      </c>
      <c r="C39" t="str">
        <f t="shared" si="1"/>
        <v>CO2.1</v>
      </c>
      <c r="D39" s="727" t="str">
        <f>IF(COUNTIF('Pres-03 - OBJ-&gt;COMP-&gt;SAV'!$Q$16:$W$16,A39)&lt;&gt;0,"X","")</f>
        <v/>
      </c>
      <c r="E39" s="726"/>
      <c r="F39" s="10"/>
      <c r="H39" s="295" t="s">
        <v>184</v>
      </c>
      <c r="I39" s="296"/>
      <c r="J39" s="298"/>
      <c r="K39" s="298"/>
      <c r="L39" s="298"/>
      <c r="M39" s="298"/>
      <c r="N39" s="298"/>
      <c r="O39" s="298"/>
      <c r="P39" s="298"/>
      <c r="Q39" s="298"/>
      <c r="R39" s="300"/>
      <c r="S39" s="301" t="s">
        <v>202</v>
      </c>
      <c r="T39" s="297" t="s">
        <v>229</v>
      </c>
      <c r="U39" s="334">
        <v>3</v>
      </c>
      <c r="V39" s="783"/>
    </row>
    <row r="40" spans="1:22" ht="35.1" customHeight="1" x14ac:dyDescent="0.2">
      <c r="A40" s="1237" t="s">
        <v>704</v>
      </c>
      <c r="B40" t="str">
        <f t="shared" si="0"/>
        <v>2.2-10</v>
      </c>
      <c r="C40" t="str">
        <f t="shared" si="1"/>
        <v>CO2.2</v>
      </c>
      <c r="D40" s="727" t="str">
        <f>IF(COUNTIF('Pres-03 - OBJ-&gt;COMP-&gt;SAV'!$Q$16:$W$16,A40)&lt;&gt;0,"X","")</f>
        <v>X</v>
      </c>
      <c r="E40" s="726"/>
      <c r="F40" s="10"/>
      <c r="H40" s="208" t="s">
        <v>185</v>
      </c>
      <c r="I40" s="221"/>
      <c r="J40" s="175"/>
      <c r="K40" s="175"/>
      <c r="L40" s="175"/>
      <c r="M40" s="175"/>
      <c r="N40" s="175"/>
      <c r="O40" s="175"/>
      <c r="P40" s="175"/>
      <c r="Q40" s="175"/>
      <c r="R40" s="222"/>
      <c r="S40" s="223" t="s">
        <v>276</v>
      </c>
      <c r="T40" s="178" t="s">
        <v>186</v>
      </c>
      <c r="U40" s="251" t="s">
        <v>277</v>
      </c>
      <c r="V40" s="320"/>
    </row>
    <row r="41" spans="1:22" ht="35.1" customHeight="1" x14ac:dyDescent="0.2">
      <c r="A41" s="1237" t="s">
        <v>704</v>
      </c>
      <c r="B41" t="str">
        <f t="shared" si="0"/>
        <v>2.2-10</v>
      </c>
      <c r="C41" t="str">
        <f t="shared" si="1"/>
        <v>CO2.2</v>
      </c>
      <c r="D41" s="727" t="str">
        <f>IF(COUNTIF('Pres-03 - OBJ-&gt;COMP-&gt;SAV'!$Q$16:$W$16,A41)&lt;&gt;0,"X","")</f>
        <v>X</v>
      </c>
      <c r="E41" s="726"/>
      <c r="F41" s="10"/>
      <c r="H41" s="206" t="s">
        <v>187</v>
      </c>
      <c r="I41" s="221"/>
      <c r="J41" s="175" t="s">
        <v>320</v>
      </c>
      <c r="K41" s="175" t="s">
        <v>321</v>
      </c>
      <c r="L41" s="175" t="s">
        <v>17</v>
      </c>
      <c r="M41" s="175" t="s">
        <v>18</v>
      </c>
      <c r="N41" s="175" t="s">
        <v>19</v>
      </c>
      <c r="O41" s="175" t="s">
        <v>20</v>
      </c>
      <c r="P41" s="175" t="s">
        <v>21</v>
      </c>
      <c r="Q41" s="175" t="s">
        <v>22</v>
      </c>
      <c r="R41" s="175" t="s">
        <v>23</v>
      </c>
      <c r="S41" s="221"/>
      <c r="T41" s="175"/>
      <c r="U41" s="222"/>
      <c r="V41" s="316" t="s">
        <v>188</v>
      </c>
    </row>
    <row r="42" spans="1:22" ht="35.1" customHeight="1" x14ac:dyDescent="0.2">
      <c r="A42" s="1237" t="s">
        <v>704</v>
      </c>
      <c r="B42" t="str">
        <f t="shared" si="0"/>
        <v>2.2-10</v>
      </c>
      <c r="C42" t="str">
        <f t="shared" si="1"/>
        <v>CO2.2</v>
      </c>
      <c r="D42" s="727" t="str">
        <f>IF(COUNTIF('Pres-03 - OBJ-&gt;COMP-&gt;SAV'!$Q$16:$W$16,A42)&lt;&gt;0,"X","")</f>
        <v>X</v>
      </c>
      <c r="E42" s="726"/>
      <c r="F42" s="10"/>
      <c r="H42" s="207" t="s">
        <v>189</v>
      </c>
      <c r="I42" s="223"/>
      <c r="J42" s="175" t="s">
        <v>320</v>
      </c>
      <c r="K42" s="173"/>
      <c r="L42" s="173"/>
      <c r="M42" s="173"/>
      <c r="N42" s="173"/>
      <c r="O42" s="173"/>
      <c r="P42" s="173"/>
      <c r="Q42" s="173"/>
      <c r="R42" s="224"/>
      <c r="S42" s="252"/>
      <c r="T42" s="178" t="s">
        <v>210</v>
      </c>
      <c r="U42" s="222">
        <v>2</v>
      </c>
      <c r="V42" s="321" t="s">
        <v>190</v>
      </c>
    </row>
    <row r="43" spans="1:22" ht="35.1" customHeight="1" x14ac:dyDescent="0.2">
      <c r="A43" s="1237" t="s">
        <v>704</v>
      </c>
      <c r="B43" t="str">
        <f t="shared" si="0"/>
        <v>2.2-10</v>
      </c>
      <c r="C43" t="str">
        <f t="shared" si="1"/>
        <v>CO2.2</v>
      </c>
      <c r="D43" s="727" t="str">
        <f>IF(COUNTIF('Pres-03 - OBJ-&gt;COMP-&gt;SAV'!$Q$16:$W$16,A43)&lt;&gt;0,"X","")</f>
        <v>X</v>
      </c>
      <c r="E43" s="726"/>
      <c r="F43" s="10"/>
      <c r="H43" s="207" t="s">
        <v>191</v>
      </c>
      <c r="I43" s="223"/>
      <c r="J43" s="175" t="s">
        <v>320</v>
      </c>
      <c r="K43" s="173"/>
      <c r="L43" s="173"/>
      <c r="M43" s="173"/>
      <c r="N43" s="173"/>
      <c r="O43" s="173"/>
      <c r="P43" s="173"/>
      <c r="Q43" s="173"/>
      <c r="R43" s="224"/>
      <c r="S43" s="252"/>
      <c r="T43" s="178" t="s">
        <v>210</v>
      </c>
      <c r="U43" s="222">
        <v>3</v>
      </c>
      <c r="V43" s="321" t="s">
        <v>192</v>
      </c>
    </row>
    <row r="44" spans="1:22" ht="35.1" customHeight="1" x14ac:dyDescent="0.2">
      <c r="A44" s="1237" t="s">
        <v>704</v>
      </c>
      <c r="B44" t="str">
        <f t="shared" si="0"/>
        <v>2.2-10</v>
      </c>
      <c r="C44" t="str">
        <f t="shared" si="1"/>
        <v>CO2.2</v>
      </c>
      <c r="D44" s="727" t="str">
        <f>IF(COUNTIF('Pres-03 - OBJ-&gt;COMP-&gt;SAV'!$Q$16:$W$16,A44)&lt;&gt;0,"X","")</f>
        <v>X</v>
      </c>
      <c r="E44" s="726"/>
      <c r="F44" s="10"/>
      <c r="H44" s="207" t="s">
        <v>341</v>
      </c>
      <c r="I44" s="223"/>
      <c r="J44" s="175" t="s">
        <v>320</v>
      </c>
      <c r="K44" s="173"/>
      <c r="L44" s="173"/>
      <c r="M44" s="173"/>
      <c r="N44" s="173"/>
      <c r="O44" s="173"/>
      <c r="P44" s="173"/>
      <c r="Q44" s="173"/>
      <c r="R44" s="224"/>
      <c r="S44" s="252"/>
      <c r="T44" s="178" t="s">
        <v>210</v>
      </c>
      <c r="U44" s="222">
        <v>3</v>
      </c>
      <c r="V44" s="321" t="s">
        <v>193</v>
      </c>
    </row>
    <row r="45" spans="1:22" ht="35.1" customHeight="1" x14ac:dyDescent="0.2">
      <c r="A45" s="1237" t="s">
        <v>704</v>
      </c>
      <c r="B45" t="str">
        <f t="shared" si="0"/>
        <v>2.2-10</v>
      </c>
      <c r="C45" t="str">
        <f t="shared" si="1"/>
        <v>CO2.2</v>
      </c>
      <c r="D45" s="727" t="str">
        <f>IF(COUNTIF('Pres-03 - OBJ-&gt;COMP-&gt;SAV'!$Q$16:$W$16,A45)&lt;&gt;0,"X","")</f>
        <v>X</v>
      </c>
      <c r="E45" s="726"/>
      <c r="F45" s="10"/>
      <c r="H45" s="206" t="s">
        <v>194</v>
      </c>
      <c r="I45" s="221"/>
      <c r="J45" s="175" t="s">
        <v>320</v>
      </c>
      <c r="K45" s="175" t="s">
        <v>321</v>
      </c>
      <c r="L45" s="175" t="s">
        <v>17</v>
      </c>
      <c r="M45" s="175" t="s">
        <v>18</v>
      </c>
      <c r="N45" s="175" t="s">
        <v>19</v>
      </c>
      <c r="O45" s="175" t="s">
        <v>20</v>
      </c>
      <c r="P45" s="175" t="s">
        <v>21</v>
      </c>
      <c r="Q45" s="175" t="s">
        <v>22</v>
      </c>
      <c r="R45" s="175" t="s">
        <v>23</v>
      </c>
      <c r="S45" s="221"/>
      <c r="T45" s="175"/>
      <c r="U45" s="222"/>
      <c r="V45" s="316" t="s">
        <v>195</v>
      </c>
    </row>
    <row r="46" spans="1:22" ht="35.1" customHeight="1" x14ac:dyDescent="0.2">
      <c r="A46" s="1237" t="s">
        <v>704</v>
      </c>
      <c r="B46" t="str">
        <f t="shared" si="0"/>
        <v>2.2-10</v>
      </c>
      <c r="C46" t="str">
        <f t="shared" si="1"/>
        <v>CO2.2</v>
      </c>
      <c r="D46" s="727" t="str">
        <f>IF(COUNTIF('Pres-03 - OBJ-&gt;COMP-&gt;SAV'!$Q$16:$W$16,A46)&lt;&gt;0,"X","")</f>
        <v>X</v>
      </c>
      <c r="E46" s="726"/>
      <c r="F46" s="10"/>
      <c r="H46" s="207" t="s">
        <v>196</v>
      </c>
      <c r="I46" s="223"/>
      <c r="J46" s="175" t="s">
        <v>320</v>
      </c>
      <c r="K46" s="173" t="s">
        <v>321</v>
      </c>
      <c r="L46" s="173" t="s">
        <v>17</v>
      </c>
      <c r="M46" s="173"/>
      <c r="N46" s="173"/>
      <c r="O46" s="173"/>
      <c r="P46" s="173"/>
      <c r="Q46" s="173"/>
      <c r="R46" s="224"/>
      <c r="S46" s="223"/>
      <c r="T46" s="178" t="s">
        <v>210</v>
      </c>
      <c r="U46" s="251">
        <v>3</v>
      </c>
      <c r="V46" s="316" t="s">
        <v>197</v>
      </c>
    </row>
    <row r="47" spans="1:22" ht="35.1" customHeight="1" x14ac:dyDescent="0.2">
      <c r="A47" s="1237" t="s">
        <v>704</v>
      </c>
      <c r="B47" t="str">
        <f t="shared" si="0"/>
        <v>2.2-10</v>
      </c>
      <c r="C47" t="str">
        <f t="shared" si="1"/>
        <v>CO2.2</v>
      </c>
      <c r="D47" s="727" t="str">
        <f>IF(COUNTIF('Pres-03 - OBJ-&gt;COMP-&gt;SAV'!$Q$16:$W$16,A47)&lt;&gt;0,"X","")</f>
        <v>X</v>
      </c>
      <c r="E47" s="726"/>
      <c r="F47" s="10"/>
      <c r="H47" s="207" t="s">
        <v>155</v>
      </c>
      <c r="I47" s="223"/>
      <c r="J47" s="175" t="s">
        <v>320</v>
      </c>
      <c r="K47" s="173"/>
      <c r="L47" s="173"/>
      <c r="M47" s="173"/>
      <c r="N47" s="173"/>
      <c r="O47" s="173"/>
      <c r="P47" s="173"/>
      <c r="Q47" s="173"/>
      <c r="R47" s="224"/>
      <c r="S47" s="223"/>
      <c r="T47" s="178" t="s">
        <v>210</v>
      </c>
      <c r="U47" s="251">
        <v>3</v>
      </c>
      <c r="V47" s="316" t="s">
        <v>156</v>
      </c>
    </row>
    <row r="48" spans="1:22" ht="35.1" customHeight="1" x14ac:dyDescent="0.2">
      <c r="A48" s="1237" t="s">
        <v>704</v>
      </c>
      <c r="B48" t="str">
        <f t="shared" si="0"/>
        <v>2.2-10</v>
      </c>
      <c r="C48" t="str">
        <f t="shared" si="1"/>
        <v>CO2.2</v>
      </c>
      <c r="D48" s="727" t="str">
        <f>IF(COUNTIF('Pres-03 - OBJ-&gt;COMP-&gt;SAV'!$Q$16:$W$16,A48)&lt;&gt;0,"X","")</f>
        <v>X</v>
      </c>
      <c r="E48" s="726"/>
      <c r="F48" s="10"/>
      <c r="H48" s="207" t="s">
        <v>157</v>
      </c>
      <c r="I48" s="223"/>
      <c r="J48" s="173"/>
      <c r="K48" s="173"/>
      <c r="L48" s="173"/>
      <c r="M48" s="173"/>
      <c r="N48" s="173"/>
      <c r="O48" s="173"/>
      <c r="P48" s="173"/>
      <c r="Q48" s="173"/>
      <c r="R48" s="224"/>
      <c r="S48" s="223"/>
      <c r="T48" s="178" t="s">
        <v>210</v>
      </c>
      <c r="U48" s="251">
        <v>3</v>
      </c>
      <c r="V48" s="316"/>
    </row>
    <row r="49" spans="1:22" ht="35.1" customHeight="1" x14ac:dyDescent="0.2">
      <c r="A49" s="1237" t="s">
        <v>704</v>
      </c>
      <c r="B49" t="str">
        <f t="shared" si="0"/>
        <v>2.2-10</v>
      </c>
      <c r="C49" t="str">
        <f t="shared" si="1"/>
        <v>CO2.2</v>
      </c>
      <c r="D49" s="727" t="str">
        <f>IF(COUNTIF('Pres-03 - OBJ-&gt;COMP-&gt;SAV'!$Q$16:$W$16,A49)&lt;&gt;0,"X","")</f>
        <v>X</v>
      </c>
      <c r="E49" s="726"/>
      <c r="F49" s="10"/>
      <c r="H49" s="207" t="s">
        <v>158</v>
      </c>
      <c r="I49" s="223"/>
      <c r="J49" s="173"/>
      <c r="K49" s="173"/>
      <c r="L49" s="173"/>
      <c r="M49" s="173"/>
      <c r="N49" s="173"/>
      <c r="O49" s="173"/>
      <c r="P49" s="173"/>
      <c r="Q49" s="173"/>
      <c r="R49" s="224"/>
      <c r="S49" s="223"/>
      <c r="T49" s="178" t="s">
        <v>210</v>
      </c>
      <c r="U49" s="251">
        <v>2</v>
      </c>
      <c r="V49" s="317"/>
    </row>
    <row r="50" spans="1:22" ht="35.1" customHeight="1" x14ac:dyDescent="0.2">
      <c r="A50" s="1237" t="s">
        <v>705</v>
      </c>
      <c r="B50" t="str">
        <f t="shared" si="0"/>
        <v>2.3-30</v>
      </c>
      <c r="C50" t="str">
        <f t="shared" si="1"/>
        <v>CO2.3</v>
      </c>
      <c r="D50" s="727" t="str">
        <f>IF(COUNTIF('Pres-03 - OBJ-&gt;COMP-&gt;SAV'!$Q$16:$W$16,A50)&lt;&gt;0,"X","")</f>
        <v>X</v>
      </c>
      <c r="E50" s="726"/>
      <c r="F50" s="10"/>
      <c r="H50" s="208" t="s">
        <v>159</v>
      </c>
      <c r="I50" s="221"/>
      <c r="J50" s="175"/>
      <c r="K50" s="175"/>
      <c r="L50" s="175"/>
      <c r="M50" s="175"/>
      <c r="N50" s="175"/>
      <c r="O50" s="175"/>
      <c r="P50" s="175"/>
      <c r="Q50" s="175"/>
      <c r="R50" s="222"/>
      <c r="S50" s="223" t="s">
        <v>276</v>
      </c>
      <c r="T50" s="178" t="s">
        <v>178</v>
      </c>
      <c r="U50" s="251" t="s">
        <v>277</v>
      </c>
      <c r="V50" s="320"/>
    </row>
    <row r="51" spans="1:22" ht="35.1" customHeight="1" x14ac:dyDescent="0.2">
      <c r="A51" s="1237" t="s">
        <v>705</v>
      </c>
      <c r="B51" t="str">
        <f t="shared" si="0"/>
        <v>2.3-30</v>
      </c>
      <c r="C51" t="str">
        <f t="shared" si="1"/>
        <v>CO2.3</v>
      </c>
      <c r="D51" s="727" t="str">
        <f>IF(COUNTIF('Pres-03 - OBJ-&gt;COMP-&gt;SAV'!$Q$16:$W$16,A51)&lt;&gt;0,"X","")</f>
        <v>X</v>
      </c>
      <c r="E51" s="726"/>
      <c r="F51" s="10"/>
      <c r="H51" s="206" t="s">
        <v>160</v>
      </c>
      <c r="I51" s="221"/>
      <c r="J51" s="175"/>
      <c r="K51" s="175"/>
      <c r="L51" s="175"/>
      <c r="M51" s="175"/>
      <c r="N51" s="175"/>
      <c r="O51" s="175"/>
      <c r="P51" s="175"/>
      <c r="Q51" s="175"/>
      <c r="R51" s="222"/>
      <c r="S51" s="221"/>
      <c r="T51" s="175"/>
      <c r="U51" s="222"/>
      <c r="V51" s="811" t="s">
        <v>161</v>
      </c>
    </row>
    <row r="52" spans="1:22" ht="35.1" customHeight="1" x14ac:dyDescent="0.2">
      <c r="A52" s="1237" t="s">
        <v>705</v>
      </c>
      <c r="B52" t="str">
        <f t="shared" si="0"/>
        <v>2.3-30</v>
      </c>
      <c r="C52" t="str">
        <f t="shared" si="1"/>
        <v>CO2.3</v>
      </c>
      <c r="D52" s="727" t="str">
        <f>IF(COUNTIF('Pres-03 - OBJ-&gt;COMP-&gt;SAV'!$Q$16:$W$16,A52)&lt;&gt;0,"X","")</f>
        <v>X</v>
      </c>
      <c r="E52" s="726"/>
      <c r="F52" s="10"/>
      <c r="H52" s="295" t="s">
        <v>162</v>
      </c>
      <c r="I52" s="296"/>
      <c r="J52" s="298"/>
      <c r="K52" s="298"/>
      <c r="L52" s="298"/>
      <c r="M52" s="298"/>
      <c r="N52" s="298"/>
      <c r="O52" s="298"/>
      <c r="P52" s="298"/>
      <c r="Q52" s="298"/>
      <c r="R52" s="300" t="s">
        <v>23</v>
      </c>
      <c r="S52" s="296"/>
      <c r="T52" s="812" t="s">
        <v>224</v>
      </c>
      <c r="U52" s="813">
        <v>2</v>
      </c>
      <c r="V52" s="811"/>
    </row>
    <row r="53" spans="1:22" ht="35.1" customHeight="1" x14ac:dyDescent="0.2">
      <c r="A53" s="1237" t="s">
        <v>705</v>
      </c>
      <c r="B53" t="str">
        <f t="shared" si="0"/>
        <v>2.3-30</v>
      </c>
      <c r="C53" t="str">
        <f t="shared" si="1"/>
        <v>CO2.3</v>
      </c>
      <c r="D53" s="727" t="str">
        <f>IF(COUNTIF('Pres-03 - OBJ-&gt;COMP-&gt;SAV'!$Q$16:$W$16,A53)&lt;&gt;0,"X","")</f>
        <v>X</v>
      </c>
      <c r="E53" s="726"/>
      <c r="F53" s="10"/>
      <c r="H53" s="295" t="s">
        <v>163</v>
      </c>
      <c r="I53" s="296"/>
      <c r="J53" s="298"/>
      <c r="K53" s="298"/>
      <c r="L53" s="298"/>
      <c r="M53" s="298"/>
      <c r="N53" s="298"/>
      <c r="O53" s="298"/>
      <c r="P53" s="298"/>
      <c r="Q53" s="298"/>
      <c r="R53" s="300" t="s">
        <v>23</v>
      </c>
      <c r="S53" s="296"/>
      <c r="T53" s="812"/>
      <c r="U53" s="813"/>
      <c r="V53" s="811"/>
    </row>
    <row r="54" spans="1:22" ht="35.1" customHeight="1" x14ac:dyDescent="0.2">
      <c r="A54" s="1237" t="s">
        <v>705</v>
      </c>
      <c r="B54" t="str">
        <f t="shared" si="0"/>
        <v>2.3-30</v>
      </c>
      <c r="C54" t="str">
        <f t="shared" si="1"/>
        <v>CO2.3</v>
      </c>
      <c r="D54" s="727" t="str">
        <f>IF(COUNTIF('Pres-03 - OBJ-&gt;COMP-&gt;SAV'!$Q$16:$W$16,A54)&lt;&gt;0,"X","")</f>
        <v>X</v>
      </c>
      <c r="E54" s="726"/>
      <c r="F54" s="10"/>
      <c r="H54" s="207" t="s">
        <v>164</v>
      </c>
      <c r="I54" s="223"/>
      <c r="J54" s="173"/>
      <c r="K54" s="173"/>
      <c r="L54" s="173"/>
      <c r="M54" s="173"/>
      <c r="N54" s="173"/>
      <c r="O54" s="173"/>
      <c r="P54" s="173"/>
      <c r="Q54" s="173"/>
      <c r="R54" s="224"/>
      <c r="S54" s="253" t="s">
        <v>165</v>
      </c>
      <c r="T54" s="178" t="s">
        <v>210</v>
      </c>
      <c r="U54" s="251">
        <v>2</v>
      </c>
      <c r="V54" s="322" t="s">
        <v>166</v>
      </c>
    </row>
    <row r="55" spans="1:22" ht="35.1" customHeight="1" x14ac:dyDescent="0.2">
      <c r="A55" s="1237" t="s">
        <v>705</v>
      </c>
      <c r="B55" t="str">
        <f t="shared" si="0"/>
        <v>2.3-30</v>
      </c>
      <c r="C55" t="str">
        <f t="shared" si="1"/>
        <v>CO2.3</v>
      </c>
      <c r="D55" s="727" t="str">
        <f>IF(COUNTIF('Pres-03 - OBJ-&gt;COMP-&gt;SAV'!$Q$16:$W$16,A55)&lt;&gt;0,"X","")</f>
        <v>X</v>
      </c>
      <c r="E55" s="726"/>
      <c r="F55" s="10"/>
      <c r="H55" s="206" t="s">
        <v>167</v>
      </c>
      <c r="I55" s="221"/>
      <c r="J55" s="175"/>
      <c r="K55" s="175" t="s">
        <v>321</v>
      </c>
      <c r="L55" s="175"/>
      <c r="M55" s="175"/>
      <c r="N55" s="175"/>
      <c r="O55" s="175"/>
      <c r="P55" s="175" t="s">
        <v>21</v>
      </c>
      <c r="Q55" s="175"/>
      <c r="R55" s="222"/>
      <c r="S55" s="221"/>
      <c r="T55" s="175"/>
      <c r="U55" s="222"/>
      <c r="V55" s="316" t="s">
        <v>168</v>
      </c>
    </row>
    <row r="56" spans="1:22" ht="42.75" customHeight="1" x14ac:dyDescent="0.2">
      <c r="A56" s="1237" t="s">
        <v>705</v>
      </c>
      <c r="B56" t="str">
        <f t="shared" si="0"/>
        <v>2.3-30</v>
      </c>
      <c r="C56" t="str">
        <f t="shared" si="1"/>
        <v>CO2.3</v>
      </c>
      <c r="D56" s="727" t="str">
        <f>IF(COUNTIF('Pres-03 - OBJ-&gt;COMP-&gt;SAV'!$Q$16:$W$16,A56)&lt;&gt;0,"X","")</f>
        <v>X</v>
      </c>
      <c r="E56" s="726"/>
      <c r="F56" s="10"/>
      <c r="H56" s="209" t="s">
        <v>169</v>
      </c>
      <c r="I56" s="225"/>
      <c r="J56" s="194"/>
      <c r="K56" s="194"/>
      <c r="L56" s="194"/>
      <c r="M56" s="194"/>
      <c r="N56" s="194"/>
      <c r="O56" s="194"/>
      <c r="P56" s="194"/>
      <c r="Q56" s="194"/>
      <c r="R56" s="226"/>
      <c r="S56" s="225"/>
      <c r="T56" s="194"/>
      <c r="U56" s="226"/>
      <c r="V56" s="316" t="s">
        <v>170</v>
      </c>
    </row>
    <row r="57" spans="1:22" ht="35.1" customHeight="1" x14ac:dyDescent="0.2">
      <c r="A57" s="1237" t="s">
        <v>705</v>
      </c>
      <c r="B57" t="str">
        <f t="shared" si="0"/>
        <v>2.3-30</v>
      </c>
      <c r="C57" t="str">
        <f t="shared" si="1"/>
        <v>CO2.3</v>
      </c>
      <c r="D57" s="727" t="str">
        <f>IF(COUNTIF('Pres-03 - OBJ-&gt;COMP-&gt;SAV'!$Q$16:$W$16,A57)&lt;&gt;0,"X","")</f>
        <v>X</v>
      </c>
      <c r="E57" s="726"/>
      <c r="F57" s="10"/>
      <c r="H57" s="283" t="s">
        <v>171</v>
      </c>
      <c r="I57" s="284"/>
      <c r="J57" s="285"/>
      <c r="K57" s="285" t="s">
        <v>321</v>
      </c>
      <c r="L57" s="285"/>
      <c r="M57" s="285"/>
      <c r="N57" s="285"/>
      <c r="O57" s="285"/>
      <c r="P57" s="286" t="s">
        <v>21</v>
      </c>
      <c r="Q57" s="285"/>
      <c r="R57" s="287"/>
      <c r="S57" s="284"/>
      <c r="T57" s="288" t="s">
        <v>172</v>
      </c>
      <c r="U57" s="335">
        <v>2</v>
      </c>
      <c r="V57" s="316" t="s">
        <v>173</v>
      </c>
    </row>
    <row r="58" spans="1:22" ht="35.1" customHeight="1" x14ac:dyDescent="0.2">
      <c r="A58" s="1237" t="s">
        <v>705</v>
      </c>
      <c r="B58" t="str">
        <f t="shared" si="0"/>
        <v>2.3-30</v>
      </c>
      <c r="C58" t="str">
        <f t="shared" si="1"/>
        <v>CO2.3</v>
      </c>
      <c r="D58" s="727" t="str">
        <f>IF(COUNTIF('Pres-03 - OBJ-&gt;COMP-&gt;SAV'!$Q$16:$W$16,A58)&lt;&gt;0,"X","")</f>
        <v>X</v>
      </c>
      <c r="E58" s="726"/>
      <c r="F58" s="10"/>
      <c r="H58" s="207" t="s">
        <v>136</v>
      </c>
      <c r="I58" s="223"/>
      <c r="J58" s="173"/>
      <c r="K58" s="173" t="s">
        <v>321</v>
      </c>
      <c r="L58" s="173"/>
      <c r="M58" s="173"/>
      <c r="N58" s="173"/>
      <c r="O58" s="173"/>
      <c r="P58" s="175" t="s">
        <v>21</v>
      </c>
      <c r="Q58" s="173"/>
      <c r="R58" s="224"/>
      <c r="S58" s="223"/>
      <c r="T58" s="178"/>
      <c r="U58" s="251"/>
      <c r="V58" s="317"/>
    </row>
    <row r="59" spans="1:22" ht="35.1" customHeight="1" x14ac:dyDescent="0.2">
      <c r="A59" s="1237" t="s">
        <v>705</v>
      </c>
      <c r="B59" t="str">
        <f t="shared" si="0"/>
        <v>2.3-30</v>
      </c>
      <c r="C59" t="str">
        <f t="shared" si="1"/>
        <v>CO2.3</v>
      </c>
      <c r="D59" s="727" t="str">
        <f>IF(COUNTIF('Pres-03 - OBJ-&gt;COMP-&gt;SAV'!$Q$16:$W$16,A59)&lt;&gt;0,"X","")</f>
        <v>X</v>
      </c>
      <c r="E59" s="726"/>
      <c r="F59" s="10"/>
      <c r="H59" s="207" t="s">
        <v>137</v>
      </c>
      <c r="I59" s="223"/>
      <c r="J59" s="173"/>
      <c r="K59" s="173"/>
      <c r="L59" s="173"/>
      <c r="M59" s="173"/>
      <c r="N59" s="173"/>
      <c r="O59" s="173"/>
      <c r="P59" s="175" t="s">
        <v>21</v>
      </c>
      <c r="Q59" s="173"/>
      <c r="R59" s="224"/>
      <c r="S59" s="223" t="s">
        <v>202</v>
      </c>
      <c r="T59" s="178" t="s">
        <v>210</v>
      </c>
      <c r="U59" s="251">
        <v>2</v>
      </c>
      <c r="V59" s="317"/>
    </row>
    <row r="60" spans="1:22" ht="35.1" customHeight="1" x14ac:dyDescent="0.2">
      <c r="A60" s="1237" t="s">
        <v>705</v>
      </c>
      <c r="B60" t="str">
        <f t="shared" si="0"/>
        <v>2.3-30</v>
      </c>
      <c r="C60" t="str">
        <f t="shared" si="1"/>
        <v>CO2.3</v>
      </c>
      <c r="D60" s="727" t="str">
        <f>IF(COUNTIF('Pres-03 - OBJ-&gt;COMP-&gt;SAV'!$Q$16:$W$16,A60)&lt;&gt;0,"X","")</f>
        <v>X</v>
      </c>
      <c r="E60" s="726"/>
      <c r="F60" s="10"/>
      <c r="H60" s="283" t="s">
        <v>138</v>
      </c>
      <c r="I60" s="284"/>
      <c r="J60" s="285"/>
      <c r="K60" s="285"/>
      <c r="L60" s="285"/>
      <c r="M60" s="285"/>
      <c r="N60" s="285"/>
      <c r="O60" s="285"/>
      <c r="P60" s="286" t="s">
        <v>21</v>
      </c>
      <c r="Q60" s="285"/>
      <c r="R60" s="287"/>
      <c r="S60" s="284" t="s">
        <v>202</v>
      </c>
      <c r="T60" s="288" t="s">
        <v>172</v>
      </c>
      <c r="U60" s="335">
        <v>2</v>
      </c>
      <c r="V60" s="317"/>
    </row>
    <row r="61" spans="1:22" ht="35.1" customHeight="1" x14ac:dyDescent="0.2">
      <c r="A61" s="1237" t="s">
        <v>705</v>
      </c>
      <c r="B61" t="str">
        <f t="shared" si="0"/>
        <v>2.3-30</v>
      </c>
      <c r="C61" t="str">
        <f t="shared" si="1"/>
        <v>CO2.3</v>
      </c>
      <c r="D61" s="727" t="str">
        <f>IF(COUNTIF('Pres-03 - OBJ-&gt;COMP-&gt;SAV'!$Q$16:$W$16,A61)&lt;&gt;0,"X","")</f>
        <v>X</v>
      </c>
      <c r="E61" s="726"/>
      <c r="F61" s="10"/>
      <c r="H61" s="295" t="s">
        <v>139</v>
      </c>
      <c r="I61" s="296"/>
      <c r="J61" s="298"/>
      <c r="K61" s="298" t="s">
        <v>321</v>
      </c>
      <c r="L61" s="298"/>
      <c r="M61" s="298"/>
      <c r="N61" s="298"/>
      <c r="O61" s="298"/>
      <c r="P61" s="297" t="s">
        <v>21</v>
      </c>
      <c r="Q61" s="298"/>
      <c r="R61" s="300"/>
      <c r="S61" s="296" t="s">
        <v>202</v>
      </c>
      <c r="T61" s="302" t="s">
        <v>224</v>
      </c>
      <c r="U61" s="330">
        <v>2</v>
      </c>
      <c r="V61" s="323"/>
    </row>
    <row r="62" spans="1:22" ht="36" x14ac:dyDescent="0.2">
      <c r="A62" s="1237" t="s">
        <v>705</v>
      </c>
      <c r="B62" t="str">
        <f t="shared" si="0"/>
        <v>2.3-30</v>
      </c>
      <c r="C62" t="str">
        <f t="shared" si="1"/>
        <v>CO2.3</v>
      </c>
      <c r="D62" s="727" t="str">
        <f>IF(COUNTIF('Pres-03 - OBJ-&gt;COMP-&gt;SAV'!$Q$16:$W$16,A62)&lt;&gt;0,"X","")</f>
        <v>X</v>
      </c>
      <c r="E62" s="726"/>
      <c r="F62" s="10"/>
      <c r="H62" s="206" t="s">
        <v>140</v>
      </c>
      <c r="I62" s="221"/>
      <c r="J62" s="175"/>
      <c r="K62" s="175" t="s">
        <v>321</v>
      </c>
      <c r="L62" s="175"/>
      <c r="M62" s="175"/>
      <c r="N62" s="175"/>
      <c r="O62" s="175"/>
      <c r="P62" s="175" t="s">
        <v>21</v>
      </c>
      <c r="Q62" s="175"/>
      <c r="R62" s="222"/>
      <c r="S62" s="221"/>
      <c r="T62" s="175"/>
      <c r="U62" s="222"/>
      <c r="V62" s="316" t="s">
        <v>141</v>
      </c>
    </row>
    <row r="63" spans="1:22" ht="35.1" customHeight="1" x14ac:dyDescent="0.2">
      <c r="A63" s="1237" t="s">
        <v>705</v>
      </c>
      <c r="B63" t="str">
        <f t="shared" si="0"/>
        <v>2.3-30</v>
      </c>
      <c r="C63" t="str">
        <f t="shared" si="1"/>
        <v>CO2.3</v>
      </c>
      <c r="D63" s="727" t="str">
        <f>IF(COUNTIF('Pres-03 - OBJ-&gt;COMP-&gt;SAV'!$Q$16:$W$16,A63)&lt;&gt;0,"X","")</f>
        <v>X</v>
      </c>
      <c r="E63" s="726"/>
      <c r="F63" s="10"/>
      <c r="H63" s="209" t="s">
        <v>142</v>
      </c>
      <c r="I63" s="225"/>
      <c r="J63" s="194"/>
      <c r="K63" s="194"/>
      <c r="L63" s="194"/>
      <c r="M63" s="194"/>
      <c r="N63" s="194"/>
      <c r="O63" s="194"/>
      <c r="P63" s="194"/>
      <c r="Q63" s="194"/>
      <c r="R63" s="226"/>
      <c r="S63" s="225"/>
      <c r="T63" s="194"/>
      <c r="U63" s="226"/>
      <c r="V63" s="324" t="s">
        <v>143</v>
      </c>
    </row>
    <row r="64" spans="1:22" ht="35.1" customHeight="1" x14ac:dyDescent="0.2">
      <c r="A64" s="1237" t="s">
        <v>705</v>
      </c>
      <c r="B64" t="str">
        <f t="shared" si="0"/>
        <v>2.3-30</v>
      </c>
      <c r="C64" t="str">
        <f t="shared" si="1"/>
        <v>CO2.3</v>
      </c>
      <c r="D64" s="727" t="str">
        <f>IF(COUNTIF('Pres-03 - OBJ-&gt;COMP-&gt;SAV'!$Q$16:$W$16,A64)&lt;&gt;0,"X","")</f>
        <v>X</v>
      </c>
      <c r="E64" s="726"/>
      <c r="F64" s="10"/>
      <c r="H64" s="295" t="s">
        <v>144</v>
      </c>
      <c r="I64" s="296"/>
      <c r="J64" s="298"/>
      <c r="K64" s="298" t="s">
        <v>321</v>
      </c>
      <c r="L64" s="298"/>
      <c r="M64" s="298"/>
      <c r="N64" s="298"/>
      <c r="O64" s="298"/>
      <c r="P64" s="297" t="s">
        <v>21</v>
      </c>
      <c r="Q64" s="298"/>
      <c r="R64" s="300"/>
      <c r="S64" s="296" t="s">
        <v>202</v>
      </c>
      <c r="T64" s="302" t="s">
        <v>224</v>
      </c>
      <c r="U64" s="330">
        <v>3</v>
      </c>
      <c r="V64" s="324" t="s">
        <v>145</v>
      </c>
    </row>
    <row r="65" spans="1:22" ht="35.1" customHeight="1" x14ac:dyDescent="0.2">
      <c r="A65" s="1237" t="s">
        <v>705</v>
      </c>
      <c r="B65" t="str">
        <f t="shared" si="0"/>
        <v>2.3-30</v>
      </c>
      <c r="C65" t="str">
        <f t="shared" si="1"/>
        <v>CO2.3</v>
      </c>
      <c r="D65" s="727" t="str">
        <f>IF(COUNTIF('Pres-03 - OBJ-&gt;COMP-&gt;SAV'!$Q$16:$W$16,A65)&lt;&gt;0,"X","")</f>
        <v>X</v>
      </c>
      <c r="E65" s="726"/>
      <c r="F65" s="10"/>
      <c r="H65" s="283" t="s">
        <v>146</v>
      </c>
      <c r="I65" s="284"/>
      <c r="J65" s="285"/>
      <c r="K65" s="285"/>
      <c r="L65" s="285"/>
      <c r="M65" s="285"/>
      <c r="N65" s="285"/>
      <c r="O65" s="285"/>
      <c r="P65" s="285"/>
      <c r="Q65" s="285"/>
      <c r="R65" s="287"/>
      <c r="S65" s="284"/>
      <c r="T65" s="288" t="s">
        <v>172</v>
      </c>
      <c r="U65" s="335">
        <v>2</v>
      </c>
      <c r="V65" s="316"/>
    </row>
    <row r="66" spans="1:22" ht="35.1" customHeight="1" x14ac:dyDescent="0.2">
      <c r="A66" s="1237" t="s">
        <v>705</v>
      </c>
      <c r="B66" t="str">
        <f t="shared" si="0"/>
        <v>2.3-30</v>
      </c>
      <c r="C66" t="str">
        <f t="shared" si="1"/>
        <v>CO2.3</v>
      </c>
      <c r="D66" s="727" t="str">
        <f>IF(COUNTIF('Pres-03 - OBJ-&gt;COMP-&gt;SAV'!$Q$16:$W$16,A66)&lt;&gt;0,"X","")</f>
        <v>X</v>
      </c>
      <c r="E66" s="726"/>
      <c r="F66" s="10"/>
      <c r="H66" s="212" t="s">
        <v>147</v>
      </c>
      <c r="I66" s="231"/>
      <c r="J66" s="181"/>
      <c r="K66" s="181"/>
      <c r="L66" s="181"/>
      <c r="M66" s="181"/>
      <c r="N66" s="181"/>
      <c r="O66" s="181"/>
      <c r="P66" s="181"/>
      <c r="Q66" s="181"/>
      <c r="R66" s="232"/>
      <c r="S66" s="231"/>
      <c r="T66" s="181"/>
      <c r="U66" s="232"/>
      <c r="V66" s="323" t="s">
        <v>148</v>
      </c>
    </row>
    <row r="67" spans="1:22" ht="35.1" customHeight="1" x14ac:dyDescent="0.2">
      <c r="A67" s="1237" t="s">
        <v>705</v>
      </c>
      <c r="B67" t="str">
        <f t="shared" si="0"/>
        <v>2.3-30</v>
      </c>
      <c r="C67" t="str">
        <f t="shared" si="1"/>
        <v>CO2.3</v>
      </c>
      <c r="D67" s="727" t="str">
        <f>IF(COUNTIF('Pres-03 - OBJ-&gt;COMP-&gt;SAV'!$Q$16:$W$16,A67)&lt;&gt;0,"X","")</f>
        <v>X</v>
      </c>
      <c r="E67" s="726"/>
      <c r="F67" s="10"/>
      <c r="H67" s="283" t="s">
        <v>149</v>
      </c>
      <c r="I67" s="284"/>
      <c r="J67" s="285"/>
      <c r="K67" s="285"/>
      <c r="L67" s="285"/>
      <c r="M67" s="285"/>
      <c r="N67" s="285"/>
      <c r="O67" s="285"/>
      <c r="P67" s="285"/>
      <c r="Q67" s="285" t="s">
        <v>27</v>
      </c>
      <c r="R67" s="287"/>
      <c r="S67" s="289"/>
      <c r="T67" s="288" t="s">
        <v>172</v>
      </c>
      <c r="U67" s="335">
        <v>2</v>
      </c>
      <c r="V67" s="316" t="s">
        <v>150</v>
      </c>
    </row>
    <row r="68" spans="1:22" ht="35.1" customHeight="1" x14ac:dyDescent="0.2">
      <c r="A68" s="1237" t="s">
        <v>705</v>
      </c>
      <c r="B68" t="str">
        <f t="shared" si="0"/>
        <v>2.3-30</v>
      </c>
      <c r="C68" t="str">
        <f t="shared" si="1"/>
        <v>CO2.3</v>
      </c>
      <c r="D68" s="727" t="str">
        <f>IF(COUNTIF('Pres-03 - OBJ-&gt;COMP-&gt;SAV'!$Q$16:$W$16,A68)&lt;&gt;0,"X","")</f>
        <v>X</v>
      </c>
      <c r="E68" s="726"/>
      <c r="F68" s="10"/>
      <c r="H68" s="295" t="s">
        <v>151</v>
      </c>
      <c r="I68" s="296"/>
      <c r="J68" s="298"/>
      <c r="K68" s="298"/>
      <c r="L68" s="298"/>
      <c r="M68" s="298"/>
      <c r="N68" s="298"/>
      <c r="O68" s="298"/>
      <c r="P68" s="297" t="s">
        <v>21</v>
      </c>
      <c r="Q68" s="298"/>
      <c r="R68" s="300"/>
      <c r="S68" s="308"/>
      <c r="T68" s="302" t="s">
        <v>224</v>
      </c>
      <c r="U68" s="330">
        <v>3</v>
      </c>
      <c r="V68" s="323" t="s">
        <v>152</v>
      </c>
    </row>
    <row r="69" spans="1:22" ht="35.1" customHeight="1" x14ac:dyDescent="0.2">
      <c r="A69" s="1237" t="s">
        <v>705</v>
      </c>
      <c r="B69" t="str">
        <f t="shared" si="0"/>
        <v>2.3-30</v>
      </c>
      <c r="C69" t="str">
        <f t="shared" si="1"/>
        <v>CO2.3</v>
      </c>
      <c r="D69" s="727" t="str">
        <f>IF(COUNTIF('Pres-03 - OBJ-&gt;COMP-&gt;SAV'!$Q$16:$W$16,A69)&lt;&gt;0,"X","")</f>
        <v>X</v>
      </c>
      <c r="E69" s="726"/>
      <c r="F69" s="10"/>
      <c r="H69" s="206" t="s">
        <v>153</v>
      </c>
      <c r="I69" s="221"/>
      <c r="J69" s="175"/>
      <c r="K69" s="175" t="s">
        <v>321</v>
      </c>
      <c r="L69" s="175" t="s">
        <v>17</v>
      </c>
      <c r="M69" s="175"/>
      <c r="N69" s="175" t="s">
        <v>19</v>
      </c>
      <c r="O69" s="175"/>
      <c r="P69" s="175"/>
      <c r="Q69" s="175" t="s">
        <v>22</v>
      </c>
      <c r="R69" s="222"/>
      <c r="S69" s="221"/>
      <c r="T69" s="175"/>
      <c r="U69" s="222"/>
      <c r="V69" s="316" t="s">
        <v>154</v>
      </c>
    </row>
    <row r="70" spans="1:22" ht="86.1" customHeight="1" x14ac:dyDescent="0.2">
      <c r="A70" s="1237" t="s">
        <v>705</v>
      </c>
      <c r="B70" t="str">
        <f t="shared" ref="B70:B79" si="2">A70&amp;"-"&amp;COUNTIF($A$5:$A$122,A70)</f>
        <v>2.3-30</v>
      </c>
      <c r="C70" t="str">
        <f t="shared" ref="C70:C112" si="3">"CO"&amp;A70</f>
        <v>CO2.3</v>
      </c>
      <c r="D70" s="727" t="str">
        <f>IF(COUNTIF('Pres-03 - OBJ-&gt;COMP-&gt;SAV'!$Q$16:$W$16,A70)&lt;&gt;0,"X","")</f>
        <v>X</v>
      </c>
      <c r="E70" s="726"/>
      <c r="F70" s="10"/>
      <c r="H70" s="209" t="s">
        <v>126</v>
      </c>
      <c r="I70" s="225"/>
      <c r="J70" s="194"/>
      <c r="K70" s="194"/>
      <c r="L70" s="194"/>
      <c r="M70" s="194"/>
      <c r="N70" s="194"/>
      <c r="O70" s="194"/>
      <c r="P70" s="194"/>
      <c r="Q70" s="194"/>
      <c r="R70" s="226"/>
      <c r="S70" s="225"/>
      <c r="T70" s="194"/>
      <c r="U70" s="226"/>
      <c r="V70" s="316" t="s">
        <v>127</v>
      </c>
    </row>
    <row r="71" spans="1:22" ht="35.1" customHeight="1" x14ac:dyDescent="0.2">
      <c r="A71" s="1237" t="s">
        <v>705</v>
      </c>
      <c r="B71" t="str">
        <f t="shared" si="2"/>
        <v>2.3-30</v>
      </c>
      <c r="C71" t="str">
        <f t="shared" si="3"/>
        <v>CO2.3</v>
      </c>
      <c r="D71" s="727" t="str">
        <f>IF(COUNTIF('Pres-03 - OBJ-&gt;COMP-&gt;SAV'!$Q$16:$W$16,A71)&lt;&gt;0,"X","")</f>
        <v>X</v>
      </c>
      <c r="E71" s="726"/>
      <c r="F71" s="10"/>
      <c r="H71" s="283" t="s">
        <v>128</v>
      </c>
      <c r="I71" s="284"/>
      <c r="J71" s="285"/>
      <c r="K71" s="285"/>
      <c r="L71" s="285"/>
      <c r="M71" s="285"/>
      <c r="N71" s="285"/>
      <c r="O71" s="285"/>
      <c r="P71" s="285"/>
      <c r="Q71" s="285" t="s">
        <v>22</v>
      </c>
      <c r="R71" s="287"/>
      <c r="S71" s="284"/>
      <c r="T71" s="288" t="s">
        <v>172</v>
      </c>
      <c r="U71" s="335">
        <v>3</v>
      </c>
      <c r="V71" s="317"/>
    </row>
    <row r="72" spans="1:22" ht="35.1" customHeight="1" x14ac:dyDescent="0.2">
      <c r="A72" s="1237" t="s">
        <v>705</v>
      </c>
      <c r="B72" t="str">
        <f t="shared" si="2"/>
        <v>2.3-30</v>
      </c>
      <c r="C72" t="str">
        <f t="shared" si="3"/>
        <v>CO2.3</v>
      </c>
      <c r="D72" s="727" t="str">
        <f>IF(COUNTIF('Pres-03 - OBJ-&gt;COMP-&gt;SAV'!$Q$16:$W$16,A72)&lt;&gt;0,"X","")</f>
        <v>X</v>
      </c>
      <c r="E72" s="726"/>
      <c r="F72" s="10"/>
      <c r="H72" s="295" t="s">
        <v>129</v>
      </c>
      <c r="I72" s="296"/>
      <c r="J72" s="298"/>
      <c r="K72" s="298"/>
      <c r="L72" s="299"/>
      <c r="M72" s="298"/>
      <c r="N72" s="297" t="s">
        <v>19</v>
      </c>
      <c r="O72" s="298"/>
      <c r="P72" s="298" t="s">
        <v>21</v>
      </c>
      <c r="Q72" s="298"/>
      <c r="R72" s="300"/>
      <c r="S72" s="296" t="s">
        <v>202</v>
      </c>
      <c r="T72" s="302" t="s">
        <v>224</v>
      </c>
      <c r="U72" s="330">
        <v>2</v>
      </c>
      <c r="V72" s="317"/>
    </row>
    <row r="73" spans="1:22" ht="35.1" customHeight="1" x14ac:dyDescent="0.2">
      <c r="A73" s="1237" t="s">
        <v>705</v>
      </c>
      <c r="B73" t="str">
        <f t="shared" si="2"/>
        <v>2.3-30</v>
      </c>
      <c r="C73" t="str">
        <f t="shared" si="3"/>
        <v>CO2.3</v>
      </c>
      <c r="D73" s="727" t="str">
        <f>IF(COUNTIF('Pres-03 - OBJ-&gt;COMP-&gt;SAV'!$Q$16:$W$16,A73)&lt;&gt;0,"X","")</f>
        <v>X</v>
      </c>
      <c r="E73" s="726"/>
      <c r="F73" s="10"/>
      <c r="H73" s="207" t="s">
        <v>130</v>
      </c>
      <c r="I73" s="223"/>
      <c r="J73" s="173"/>
      <c r="K73" s="173"/>
      <c r="L73" s="175" t="s">
        <v>17</v>
      </c>
      <c r="M73" s="173"/>
      <c r="N73" s="175" t="s">
        <v>19</v>
      </c>
      <c r="O73" s="173"/>
      <c r="P73" s="173"/>
      <c r="Q73" s="173"/>
      <c r="R73" s="224"/>
      <c r="S73" s="223"/>
      <c r="T73" s="178" t="s">
        <v>210</v>
      </c>
      <c r="U73" s="251">
        <v>3</v>
      </c>
      <c r="V73" s="317"/>
    </row>
    <row r="74" spans="1:22" ht="35.1" customHeight="1" x14ac:dyDescent="0.2">
      <c r="A74" s="1237" t="s">
        <v>705</v>
      </c>
      <c r="B74" t="str">
        <f t="shared" si="2"/>
        <v>2.3-30</v>
      </c>
      <c r="C74" t="str">
        <f t="shared" si="3"/>
        <v>CO2.3</v>
      </c>
      <c r="D74" s="727" t="str">
        <f>IF(COUNTIF('Pres-03 - OBJ-&gt;COMP-&gt;SAV'!$Q$16:$W$16,A74)&lt;&gt;0,"X","")</f>
        <v>X</v>
      </c>
      <c r="E74" s="726"/>
      <c r="F74" s="10"/>
      <c r="H74" s="207" t="s">
        <v>131</v>
      </c>
      <c r="I74" s="223"/>
      <c r="J74" s="173"/>
      <c r="K74" s="173" t="s">
        <v>321</v>
      </c>
      <c r="L74" s="175" t="s">
        <v>17</v>
      </c>
      <c r="M74" s="173"/>
      <c r="N74" s="173"/>
      <c r="O74" s="173"/>
      <c r="P74" s="173"/>
      <c r="Q74" s="173"/>
      <c r="R74" s="224"/>
      <c r="S74" s="223"/>
      <c r="T74" s="178" t="s">
        <v>210</v>
      </c>
      <c r="U74" s="251">
        <v>3</v>
      </c>
      <c r="V74" s="317"/>
    </row>
    <row r="75" spans="1:22" ht="35.1" customHeight="1" x14ac:dyDescent="0.2">
      <c r="A75" s="1237" t="s">
        <v>705</v>
      </c>
      <c r="B75" t="str">
        <f t="shared" si="2"/>
        <v>2.3-30</v>
      </c>
      <c r="C75" t="str">
        <f t="shared" si="3"/>
        <v>CO2.3</v>
      </c>
      <c r="D75" s="727" t="str">
        <f>IF(COUNTIF('Pres-03 - OBJ-&gt;COMP-&gt;SAV'!$Q$16:$W$16,A75)&lt;&gt;0,"X","")</f>
        <v>X</v>
      </c>
      <c r="E75" s="726"/>
      <c r="F75" s="10"/>
      <c r="H75" s="283" t="s">
        <v>132</v>
      </c>
      <c r="I75" s="284"/>
      <c r="J75" s="285"/>
      <c r="K75" s="285" t="s">
        <v>28</v>
      </c>
      <c r="L75" s="286"/>
      <c r="M75" s="285"/>
      <c r="N75" s="285"/>
      <c r="O75" s="285"/>
      <c r="P75" s="285"/>
      <c r="Q75" s="285"/>
      <c r="R75" s="287"/>
      <c r="S75" s="284"/>
      <c r="T75" s="288" t="s">
        <v>172</v>
      </c>
      <c r="U75" s="335">
        <v>2</v>
      </c>
      <c r="V75" s="317"/>
    </row>
    <row r="76" spans="1:22" s="11" customFormat="1" ht="35.1" customHeight="1" x14ac:dyDescent="0.2">
      <c r="A76" s="1237" t="s">
        <v>705</v>
      </c>
      <c r="B76" t="str">
        <f t="shared" si="2"/>
        <v>2.3-30</v>
      </c>
      <c r="C76" t="str">
        <f t="shared" si="3"/>
        <v>CO2.3</v>
      </c>
      <c r="D76" s="727" t="str">
        <f>IF(COUNTIF('Pres-03 - OBJ-&gt;COMP-&gt;SAV'!$Q$16:$W$16,A76)&lt;&gt;0,"X","")</f>
        <v>X</v>
      </c>
      <c r="E76" s="726"/>
      <c r="F76" s="10"/>
      <c r="H76" s="213" t="s">
        <v>133</v>
      </c>
      <c r="I76" s="233"/>
      <c r="J76" s="197"/>
      <c r="K76" s="197"/>
      <c r="L76" s="197"/>
      <c r="M76" s="197"/>
      <c r="N76" s="197"/>
      <c r="O76" s="197"/>
      <c r="P76" s="197"/>
      <c r="Q76" s="197"/>
      <c r="R76" s="234"/>
      <c r="S76" s="255"/>
      <c r="T76" s="182"/>
      <c r="U76" s="234"/>
      <c r="V76" s="316" t="s">
        <v>134</v>
      </c>
    </row>
    <row r="77" spans="1:22" ht="35.1" customHeight="1" x14ac:dyDescent="0.2">
      <c r="A77" s="1237" t="s">
        <v>705</v>
      </c>
      <c r="B77" t="str">
        <f t="shared" si="2"/>
        <v>2.3-30</v>
      </c>
      <c r="C77" t="str">
        <f t="shared" si="3"/>
        <v>CO2.3</v>
      </c>
      <c r="D77" s="727" t="str">
        <f>IF(COUNTIF('Pres-03 - OBJ-&gt;COMP-&gt;SAV'!$Q$16:$W$16,A77)&lt;&gt;0,"X","")</f>
        <v>X</v>
      </c>
      <c r="E77" s="726"/>
      <c r="F77" s="10"/>
      <c r="H77" s="207" t="s">
        <v>135</v>
      </c>
      <c r="I77" s="223"/>
      <c r="J77" s="173"/>
      <c r="K77" s="173"/>
      <c r="L77" s="173"/>
      <c r="M77" s="173"/>
      <c r="N77" s="173"/>
      <c r="O77" s="173"/>
      <c r="P77" s="173"/>
      <c r="Q77" s="173"/>
      <c r="R77" s="224"/>
      <c r="S77" s="223"/>
      <c r="T77" s="178" t="s">
        <v>210</v>
      </c>
      <c r="U77" s="251">
        <v>2</v>
      </c>
      <c r="V77" s="316" t="s">
        <v>109</v>
      </c>
    </row>
    <row r="78" spans="1:22" ht="35.1" customHeight="1" x14ac:dyDescent="0.2">
      <c r="A78" s="1237" t="s">
        <v>705</v>
      </c>
      <c r="B78" t="str">
        <f t="shared" si="2"/>
        <v>2.3-30</v>
      </c>
      <c r="C78" t="str">
        <f t="shared" si="3"/>
        <v>CO2.3</v>
      </c>
      <c r="D78" s="727" t="str">
        <f>IF(COUNTIF('Pres-03 - OBJ-&gt;COMP-&gt;SAV'!$Q$16:$W$16,A78)&lt;&gt;0,"X","")</f>
        <v>X</v>
      </c>
      <c r="E78" s="726"/>
      <c r="F78" s="10"/>
      <c r="H78" s="207" t="s">
        <v>110</v>
      </c>
      <c r="I78" s="223"/>
      <c r="J78" s="173"/>
      <c r="K78" s="173"/>
      <c r="L78" s="173"/>
      <c r="M78" s="173"/>
      <c r="N78" s="173"/>
      <c r="O78" s="173"/>
      <c r="P78" s="173"/>
      <c r="Q78" s="173"/>
      <c r="R78" s="224"/>
      <c r="S78" s="223"/>
      <c r="T78" s="178" t="s">
        <v>210</v>
      </c>
      <c r="U78" s="251">
        <v>3</v>
      </c>
      <c r="V78" s="316"/>
    </row>
    <row r="79" spans="1:22" ht="35.1" customHeight="1" thickBot="1" x14ac:dyDescent="0.25">
      <c r="A79" s="1237" t="s">
        <v>705</v>
      </c>
      <c r="B79" t="str">
        <f t="shared" si="2"/>
        <v>2.3-30</v>
      </c>
      <c r="C79" t="str">
        <f t="shared" si="3"/>
        <v>CO2.3</v>
      </c>
      <c r="D79" s="727" t="str">
        <f>IF(COUNTIF('Pres-03 - OBJ-&gt;COMP-&gt;SAV'!$Q$16:$W$16,A79)&lt;&gt;0,"X","")</f>
        <v>X</v>
      </c>
      <c r="E79" s="726"/>
      <c r="F79" s="10"/>
      <c r="H79" s="271" t="s">
        <v>111</v>
      </c>
      <c r="I79" s="272"/>
      <c r="J79" s="273"/>
      <c r="K79" s="273"/>
      <c r="L79" s="273"/>
      <c r="M79" s="273"/>
      <c r="N79" s="273"/>
      <c r="O79" s="273"/>
      <c r="P79" s="273"/>
      <c r="Q79" s="273"/>
      <c r="R79" s="274"/>
      <c r="S79" s="70" t="s">
        <v>112</v>
      </c>
      <c r="T79" s="275" t="s">
        <v>210</v>
      </c>
      <c r="U79" s="336">
        <v>3</v>
      </c>
      <c r="V79" s="325"/>
    </row>
    <row r="80" spans="1:22" s="201" customFormat="1" ht="35.1" customHeight="1" x14ac:dyDescent="0.2">
      <c r="A80" s="1238">
        <v>3</v>
      </c>
      <c r="B80" t="str">
        <f t="shared" ref="B80:B122" si="4">A80&amp;"-"&amp;COUNTIF($A$5:$A$122,A80)</f>
        <v>3-1</v>
      </c>
      <c r="C80" t="str">
        <f t="shared" si="3"/>
        <v>CO3</v>
      </c>
      <c r="D80" s="728" t="str">
        <f>IF(COUNTIF(D81:D122,"X")&lt;&gt;0,"X","")</f>
        <v>X</v>
      </c>
      <c r="E80" s="726"/>
      <c r="F80" s="10"/>
      <c r="H80" s="276" t="s">
        <v>24</v>
      </c>
      <c r="I80" s="277"/>
      <c r="J80" s="278"/>
      <c r="K80" s="278"/>
      <c r="L80" s="278"/>
      <c r="M80" s="278"/>
      <c r="N80" s="278"/>
      <c r="O80" s="278"/>
      <c r="P80" s="278"/>
      <c r="Q80" s="278"/>
      <c r="R80" s="279"/>
      <c r="S80" s="280"/>
      <c r="T80" s="281"/>
      <c r="U80" s="337"/>
      <c r="V80" s="326"/>
    </row>
    <row r="81" spans="1:22" ht="35.1" customHeight="1" x14ac:dyDescent="0.2">
      <c r="A81" s="1239" t="s">
        <v>706</v>
      </c>
      <c r="B81" t="str">
        <f t="shared" si="4"/>
        <v>3.1-15</v>
      </c>
      <c r="C81" t="str">
        <f t="shared" si="3"/>
        <v>CO3.1</v>
      </c>
      <c r="D81" s="727" t="str">
        <f>IF(COUNTIF('Pres-03 - OBJ-&gt;COMP-&gt;SAV'!$Q$16:$W$16,A81)&lt;&gt;0,"X","")</f>
        <v>X</v>
      </c>
      <c r="E81" s="726"/>
      <c r="F81" s="10"/>
      <c r="H81" s="214" t="s">
        <v>113</v>
      </c>
      <c r="I81" s="235"/>
      <c r="J81" s="183"/>
      <c r="K81" s="184"/>
      <c r="L81" s="184"/>
      <c r="M81" s="183"/>
      <c r="N81" s="183"/>
      <c r="O81" s="183"/>
      <c r="P81" s="183"/>
      <c r="Q81" s="184"/>
      <c r="R81" s="236"/>
      <c r="S81" s="223" t="s">
        <v>276</v>
      </c>
      <c r="T81" s="178" t="s">
        <v>178</v>
      </c>
      <c r="U81" s="251" t="s">
        <v>277</v>
      </c>
      <c r="V81" s="320" t="s">
        <v>278</v>
      </c>
    </row>
    <row r="82" spans="1:22" ht="35.1" customHeight="1" x14ac:dyDescent="0.2">
      <c r="A82" s="1239" t="s">
        <v>706</v>
      </c>
      <c r="B82" t="str">
        <f t="shared" si="4"/>
        <v>3.1-15</v>
      </c>
      <c r="C82" t="str">
        <f t="shared" si="3"/>
        <v>CO3.1</v>
      </c>
      <c r="D82" s="727" t="str">
        <f>IF(COUNTIF('Pres-03 - OBJ-&gt;COMP-&gt;SAV'!$Q$16:$W$16,A82)&lt;&gt;0,"X","")</f>
        <v>X</v>
      </c>
      <c r="E82" s="726"/>
      <c r="F82" s="10"/>
      <c r="H82" s="206" t="s">
        <v>114</v>
      </c>
      <c r="I82" s="237"/>
      <c r="J82" s="174"/>
      <c r="K82" s="175"/>
      <c r="L82" s="158"/>
      <c r="M82" s="174"/>
      <c r="N82" s="175" t="s">
        <v>19</v>
      </c>
      <c r="O82" s="174"/>
      <c r="P82" s="174"/>
      <c r="Q82" s="175"/>
      <c r="R82" s="238"/>
      <c r="S82" s="250"/>
      <c r="T82" s="171"/>
      <c r="U82" s="328"/>
      <c r="V82" s="807" t="s">
        <v>115</v>
      </c>
    </row>
    <row r="83" spans="1:22" ht="35.1" customHeight="1" x14ac:dyDescent="0.2">
      <c r="A83" s="1239" t="s">
        <v>706</v>
      </c>
      <c r="B83" t="str">
        <f t="shared" si="4"/>
        <v>3.1-15</v>
      </c>
      <c r="C83" t="str">
        <f t="shared" si="3"/>
        <v>CO3.1</v>
      </c>
      <c r="D83" s="727" t="str">
        <f>IF(COUNTIF('Pres-03 - OBJ-&gt;COMP-&gt;SAV'!$Q$16:$W$16,A83)&lt;&gt;0,"X","")</f>
        <v>X</v>
      </c>
      <c r="E83" s="726"/>
      <c r="F83" s="10"/>
      <c r="H83" s="283" t="s">
        <v>116</v>
      </c>
      <c r="I83" s="290"/>
      <c r="J83" s="291"/>
      <c r="K83" s="285"/>
      <c r="L83" s="292"/>
      <c r="M83" s="291"/>
      <c r="N83" s="286"/>
      <c r="O83" s="291"/>
      <c r="P83" s="291"/>
      <c r="Q83" s="285"/>
      <c r="R83" s="293"/>
      <c r="S83" s="294"/>
      <c r="T83" s="288" t="s">
        <v>172</v>
      </c>
      <c r="U83" s="335">
        <v>2</v>
      </c>
      <c r="V83" s="807"/>
    </row>
    <row r="84" spans="1:22" ht="35.1" customHeight="1" x14ac:dyDescent="0.2">
      <c r="A84" s="1239" t="s">
        <v>706</v>
      </c>
      <c r="B84" t="str">
        <f t="shared" si="4"/>
        <v>3.1-15</v>
      </c>
      <c r="C84" t="str">
        <f t="shared" si="3"/>
        <v>CO3.1</v>
      </c>
      <c r="D84" s="727" t="str">
        <f>IF(COUNTIF('Pres-03 - OBJ-&gt;COMP-&gt;SAV'!$Q$16:$W$16,A84)&lt;&gt;0,"X","")</f>
        <v>X</v>
      </c>
      <c r="E84" s="726"/>
      <c r="F84" s="10"/>
      <c r="H84" s="206" t="s">
        <v>117</v>
      </c>
      <c r="I84" s="237"/>
      <c r="J84" s="174"/>
      <c r="K84" s="175"/>
      <c r="L84" s="158"/>
      <c r="M84" s="174"/>
      <c r="N84" s="175" t="s">
        <v>19</v>
      </c>
      <c r="O84" s="174"/>
      <c r="P84" s="174"/>
      <c r="Q84" s="175"/>
      <c r="R84" s="238"/>
      <c r="S84" s="221"/>
      <c r="T84" s="175"/>
      <c r="U84" s="222"/>
      <c r="V84" s="783" t="s">
        <v>118</v>
      </c>
    </row>
    <row r="85" spans="1:22" ht="35.1" customHeight="1" x14ac:dyDescent="0.2">
      <c r="A85" s="1239" t="s">
        <v>706</v>
      </c>
      <c r="B85" t="str">
        <f t="shared" si="4"/>
        <v>3.1-15</v>
      </c>
      <c r="C85" t="str">
        <f t="shared" si="3"/>
        <v>CO3.1</v>
      </c>
      <c r="D85" s="727" t="str">
        <f>IF(COUNTIF('Pres-03 - OBJ-&gt;COMP-&gt;SAV'!$Q$16:$W$16,A85)&lt;&gt;0,"X","")</f>
        <v>X</v>
      </c>
      <c r="E85" s="726"/>
      <c r="F85" s="10"/>
      <c r="H85" s="295" t="s">
        <v>119</v>
      </c>
      <c r="I85" s="309"/>
      <c r="J85" s="310"/>
      <c r="K85" s="298" t="s">
        <v>321</v>
      </c>
      <c r="L85" s="299"/>
      <c r="M85" s="310"/>
      <c r="N85" s="297" t="s">
        <v>19</v>
      </c>
      <c r="O85" s="310"/>
      <c r="P85" s="298" t="s">
        <v>21</v>
      </c>
      <c r="Q85" s="298"/>
      <c r="R85" s="311"/>
      <c r="S85" s="308"/>
      <c r="T85" s="302" t="s">
        <v>224</v>
      </c>
      <c r="U85" s="330">
        <v>3</v>
      </c>
      <c r="V85" s="783"/>
    </row>
    <row r="86" spans="1:22" ht="35.1" customHeight="1" x14ac:dyDescent="0.2">
      <c r="A86" s="1239" t="s">
        <v>706</v>
      </c>
      <c r="B86" t="str">
        <f t="shared" si="4"/>
        <v>3.1-15</v>
      </c>
      <c r="C86" t="str">
        <f t="shared" si="3"/>
        <v>CO3.1</v>
      </c>
      <c r="D86" s="727" t="str">
        <f>IF(COUNTIF('Pres-03 - OBJ-&gt;COMP-&gt;SAV'!$Q$16:$W$16,A86)&lt;&gt;0,"X","")</f>
        <v>X</v>
      </c>
      <c r="E86" s="726"/>
      <c r="F86" s="10"/>
      <c r="H86" s="283" t="s">
        <v>120</v>
      </c>
      <c r="I86" s="290"/>
      <c r="J86" s="291"/>
      <c r="K86" s="285"/>
      <c r="L86" s="292"/>
      <c r="M86" s="291"/>
      <c r="N86" s="286"/>
      <c r="O86" s="291"/>
      <c r="P86" s="291"/>
      <c r="Q86" s="285"/>
      <c r="R86" s="293"/>
      <c r="S86" s="289"/>
      <c r="T86" s="288" t="s">
        <v>172</v>
      </c>
      <c r="U86" s="335">
        <v>3</v>
      </c>
      <c r="V86" s="783"/>
    </row>
    <row r="87" spans="1:22" ht="35.1" customHeight="1" x14ac:dyDescent="0.2">
      <c r="A87" s="1239" t="s">
        <v>706</v>
      </c>
      <c r="B87" t="str">
        <f t="shared" si="4"/>
        <v>3.1-15</v>
      </c>
      <c r="C87" t="str">
        <f t="shared" si="3"/>
        <v>CO3.1</v>
      </c>
      <c r="D87" s="727" t="str">
        <f>IF(COUNTIF('Pres-03 - OBJ-&gt;COMP-&gt;SAV'!$Q$16:$W$16,A87)&lt;&gt;0,"X","")</f>
        <v>X</v>
      </c>
      <c r="E87" s="726"/>
      <c r="F87" s="10"/>
      <c r="H87" s="206" t="s">
        <v>121</v>
      </c>
      <c r="I87" s="237"/>
      <c r="J87" s="174"/>
      <c r="K87" s="175"/>
      <c r="L87" s="158"/>
      <c r="M87" s="174"/>
      <c r="N87" s="175" t="s">
        <v>19</v>
      </c>
      <c r="O87" s="174"/>
      <c r="P87" s="174"/>
      <c r="Q87" s="175"/>
      <c r="R87" s="238"/>
      <c r="S87" s="221"/>
      <c r="T87" s="175"/>
      <c r="U87" s="222"/>
      <c r="V87" s="784" t="s">
        <v>122</v>
      </c>
    </row>
    <row r="88" spans="1:22" ht="35.1" customHeight="1" x14ac:dyDescent="0.2">
      <c r="A88" s="1239" t="s">
        <v>706</v>
      </c>
      <c r="B88" t="str">
        <f t="shared" si="4"/>
        <v>3.1-15</v>
      </c>
      <c r="C88" t="str">
        <f t="shared" si="3"/>
        <v>CO3.1</v>
      </c>
      <c r="D88" s="727" t="str">
        <f>IF(COUNTIF('Pres-03 - OBJ-&gt;COMP-&gt;SAV'!$Q$16:$W$16,A88)&lt;&gt;0,"X","")</f>
        <v>X</v>
      </c>
      <c r="E88" s="726"/>
      <c r="F88" s="10"/>
      <c r="H88" s="283" t="s">
        <v>123</v>
      </c>
      <c r="I88" s="290"/>
      <c r="J88" s="291"/>
      <c r="K88" s="285"/>
      <c r="L88" s="292"/>
      <c r="M88" s="291"/>
      <c r="N88" s="286" t="s">
        <v>19</v>
      </c>
      <c r="O88" s="291"/>
      <c r="P88" s="291"/>
      <c r="Q88" s="285"/>
      <c r="R88" s="293"/>
      <c r="S88" s="289"/>
      <c r="T88" s="288" t="s">
        <v>172</v>
      </c>
      <c r="U88" s="335">
        <v>2</v>
      </c>
      <c r="V88" s="784"/>
    </row>
    <row r="89" spans="1:22" ht="35.1" customHeight="1" x14ac:dyDescent="0.2">
      <c r="A89" s="1239" t="s">
        <v>706</v>
      </c>
      <c r="B89" t="str">
        <f t="shared" si="4"/>
        <v>3.1-15</v>
      </c>
      <c r="C89" t="str">
        <f t="shared" si="3"/>
        <v>CO3.1</v>
      </c>
      <c r="D89" s="727" t="str">
        <f>IF(COUNTIF('Pres-03 - OBJ-&gt;COMP-&gt;SAV'!$Q$16:$W$16,A89)&lt;&gt;0,"X","")</f>
        <v>X</v>
      </c>
      <c r="E89" s="726"/>
      <c r="F89" s="10"/>
      <c r="H89" s="283" t="s">
        <v>124</v>
      </c>
      <c r="I89" s="290"/>
      <c r="J89" s="291"/>
      <c r="K89" s="285"/>
      <c r="L89" s="292"/>
      <c r="M89" s="291"/>
      <c r="N89" s="286" t="s">
        <v>19</v>
      </c>
      <c r="O89" s="291"/>
      <c r="P89" s="291"/>
      <c r="Q89" s="285"/>
      <c r="R89" s="293"/>
      <c r="S89" s="289"/>
      <c r="T89" s="288" t="s">
        <v>172</v>
      </c>
      <c r="U89" s="335">
        <v>2</v>
      </c>
      <c r="V89" s="784"/>
    </row>
    <row r="90" spans="1:22" ht="35.1" customHeight="1" x14ac:dyDescent="0.2">
      <c r="A90" s="1239" t="s">
        <v>706</v>
      </c>
      <c r="B90" t="str">
        <f t="shared" si="4"/>
        <v>3.1-15</v>
      </c>
      <c r="C90" t="str">
        <f t="shared" si="3"/>
        <v>CO3.1</v>
      </c>
      <c r="D90" s="727" t="str">
        <f>IF(COUNTIF('Pres-03 - OBJ-&gt;COMP-&gt;SAV'!$Q$16:$W$16,A90)&lt;&gt;0,"X","")</f>
        <v>X</v>
      </c>
      <c r="E90" s="726"/>
      <c r="F90" s="10"/>
      <c r="H90" s="206" t="s">
        <v>125</v>
      </c>
      <c r="I90" s="237"/>
      <c r="J90" s="174"/>
      <c r="K90" s="175"/>
      <c r="L90" s="175"/>
      <c r="M90" s="174"/>
      <c r="N90" s="174"/>
      <c r="O90" s="174"/>
      <c r="P90" s="174"/>
      <c r="Q90" s="175"/>
      <c r="R90" s="238"/>
      <c r="S90" s="221"/>
      <c r="T90" s="175"/>
      <c r="U90" s="222"/>
      <c r="V90" s="316" t="s">
        <v>89</v>
      </c>
    </row>
    <row r="91" spans="1:22" ht="35.1" customHeight="1" x14ac:dyDescent="0.2">
      <c r="A91" s="1239" t="s">
        <v>706</v>
      </c>
      <c r="B91" t="str">
        <f t="shared" si="4"/>
        <v>3.1-15</v>
      </c>
      <c r="C91" t="str">
        <f t="shared" si="3"/>
        <v>CO3.1</v>
      </c>
      <c r="D91" s="727" t="str">
        <f>IF(COUNTIF('Pres-03 - OBJ-&gt;COMP-&gt;SAV'!$Q$16:$W$16,A91)&lt;&gt;0,"X","")</f>
        <v>X</v>
      </c>
      <c r="E91" s="726"/>
      <c r="F91" s="10"/>
      <c r="H91" s="207" t="s">
        <v>90</v>
      </c>
      <c r="I91" s="239"/>
      <c r="J91" s="172"/>
      <c r="K91" s="173"/>
      <c r="L91" s="173"/>
      <c r="M91" s="172"/>
      <c r="N91" s="172"/>
      <c r="O91" s="172"/>
      <c r="P91" s="172"/>
      <c r="Q91" s="173"/>
      <c r="R91" s="240"/>
      <c r="S91" s="252"/>
      <c r="T91" s="178" t="s">
        <v>210</v>
      </c>
      <c r="U91" s="251">
        <v>3</v>
      </c>
      <c r="V91" s="316" t="s">
        <v>91</v>
      </c>
    </row>
    <row r="92" spans="1:22" ht="35.1" customHeight="1" x14ac:dyDescent="0.2">
      <c r="A92" s="1239" t="s">
        <v>706</v>
      </c>
      <c r="B92" t="str">
        <f t="shared" si="4"/>
        <v>3.1-15</v>
      </c>
      <c r="C92" t="str">
        <f t="shared" si="3"/>
        <v>CO3.1</v>
      </c>
      <c r="D92" s="727" t="str">
        <f>IF(COUNTIF('Pres-03 - OBJ-&gt;COMP-&gt;SAV'!$Q$16:$W$16,A92)&lt;&gt;0,"X","")</f>
        <v>X</v>
      </c>
      <c r="E92" s="726"/>
      <c r="F92" s="10"/>
      <c r="H92" s="207" t="s">
        <v>92</v>
      </c>
      <c r="I92" s="239"/>
      <c r="J92" s="172"/>
      <c r="K92" s="173"/>
      <c r="L92" s="173"/>
      <c r="M92" s="172"/>
      <c r="N92" s="172"/>
      <c r="O92" s="172"/>
      <c r="P92" s="172"/>
      <c r="Q92" s="173"/>
      <c r="R92" s="240"/>
      <c r="S92" s="252"/>
      <c r="T92" s="178" t="s">
        <v>210</v>
      </c>
      <c r="U92" s="251">
        <v>2</v>
      </c>
      <c r="V92" s="316" t="s">
        <v>93</v>
      </c>
    </row>
    <row r="93" spans="1:22" ht="35.1" customHeight="1" x14ac:dyDescent="0.2">
      <c r="A93" s="1239" t="s">
        <v>706</v>
      </c>
      <c r="B93" t="str">
        <f t="shared" si="4"/>
        <v>3.1-15</v>
      </c>
      <c r="C93" t="str">
        <f t="shared" si="3"/>
        <v>CO3.1</v>
      </c>
      <c r="D93" s="727" t="str">
        <f>IF(COUNTIF('Pres-03 - OBJ-&gt;COMP-&gt;SAV'!$Q$16:$W$16,A93)&lt;&gt;0,"X","")</f>
        <v>X</v>
      </c>
      <c r="E93" s="726"/>
      <c r="F93" s="10"/>
      <c r="H93" s="207" t="s">
        <v>94</v>
      </c>
      <c r="I93" s="239"/>
      <c r="J93" s="172"/>
      <c r="K93" s="173"/>
      <c r="L93" s="173"/>
      <c r="M93" s="172"/>
      <c r="N93" s="172"/>
      <c r="O93" s="172"/>
      <c r="P93" s="172"/>
      <c r="Q93" s="173"/>
      <c r="R93" s="240"/>
      <c r="S93" s="252"/>
      <c r="T93" s="178" t="s">
        <v>210</v>
      </c>
      <c r="U93" s="251">
        <v>2</v>
      </c>
      <c r="V93" s="316"/>
    </row>
    <row r="94" spans="1:22" ht="35.1" customHeight="1" x14ac:dyDescent="0.2">
      <c r="A94" s="1239" t="s">
        <v>706</v>
      </c>
      <c r="B94" t="str">
        <f t="shared" si="4"/>
        <v>3.1-15</v>
      </c>
      <c r="C94" t="str">
        <f t="shared" si="3"/>
        <v>CO3.1</v>
      </c>
      <c r="D94" s="727" t="str">
        <f>IF(COUNTIF('Pres-03 - OBJ-&gt;COMP-&gt;SAV'!$Q$16:$W$16,A94)&lt;&gt;0,"X","")</f>
        <v>X</v>
      </c>
      <c r="E94" s="726"/>
      <c r="F94" s="10"/>
      <c r="H94" s="207" t="s">
        <v>95</v>
      </c>
      <c r="I94" s="239"/>
      <c r="J94" s="172"/>
      <c r="K94" s="173"/>
      <c r="L94" s="173"/>
      <c r="M94" s="172"/>
      <c r="N94" s="172"/>
      <c r="O94" s="172"/>
      <c r="P94" s="172"/>
      <c r="Q94" s="173"/>
      <c r="R94" s="240"/>
      <c r="S94" s="252"/>
      <c r="T94" s="178" t="s">
        <v>210</v>
      </c>
      <c r="U94" s="251">
        <v>3</v>
      </c>
      <c r="V94" s="317"/>
    </row>
    <row r="95" spans="1:22" ht="35.1" customHeight="1" x14ac:dyDescent="0.2">
      <c r="A95" s="1239" t="s">
        <v>706</v>
      </c>
      <c r="B95" t="str">
        <f t="shared" si="4"/>
        <v>3.1-15</v>
      </c>
      <c r="C95" t="str">
        <f t="shared" si="3"/>
        <v>CO3.1</v>
      </c>
      <c r="D95" s="727" t="str">
        <f>IF(COUNTIF('Pres-03 - OBJ-&gt;COMP-&gt;SAV'!$Q$16:$W$16,A95)&lt;&gt;0,"X","")</f>
        <v>X</v>
      </c>
      <c r="E95" s="726"/>
      <c r="F95" s="10"/>
      <c r="H95" s="207" t="s">
        <v>96</v>
      </c>
      <c r="I95" s="241"/>
      <c r="J95" s="185"/>
      <c r="K95" s="198"/>
      <c r="L95" s="198"/>
      <c r="M95" s="185"/>
      <c r="N95" s="185"/>
      <c r="O95" s="185"/>
      <c r="P95" s="185"/>
      <c r="Q95" s="198"/>
      <c r="R95" s="242"/>
      <c r="S95" s="252"/>
      <c r="T95" s="178" t="s">
        <v>210</v>
      </c>
      <c r="U95" s="251">
        <v>1</v>
      </c>
      <c r="V95" s="317"/>
    </row>
    <row r="96" spans="1:22" ht="35.1" customHeight="1" x14ac:dyDescent="0.2">
      <c r="A96" s="1239" t="s">
        <v>707</v>
      </c>
      <c r="B96" t="str">
        <f t="shared" si="4"/>
        <v>3.2-27</v>
      </c>
      <c r="C96" t="str">
        <f t="shared" si="3"/>
        <v>CO3.2</v>
      </c>
      <c r="D96" s="727" t="str">
        <f>IF(COUNTIF('Pres-03 - OBJ-&gt;COMP-&gt;SAV'!$Q$16:$W$16,A96)&lt;&gt;0,"X","")</f>
        <v>X</v>
      </c>
      <c r="E96" s="726"/>
      <c r="F96" s="10"/>
      <c r="H96" s="208" t="s">
        <v>97</v>
      </c>
      <c r="I96" s="237"/>
      <c r="J96" s="174"/>
      <c r="K96" s="175"/>
      <c r="L96" s="175"/>
      <c r="M96" s="174"/>
      <c r="N96" s="174"/>
      <c r="O96" s="174"/>
      <c r="P96" s="174"/>
      <c r="Q96" s="175" t="s">
        <v>22</v>
      </c>
      <c r="R96" s="238"/>
      <c r="S96" s="223" t="s">
        <v>276</v>
      </c>
      <c r="T96" s="178" t="s">
        <v>210</v>
      </c>
      <c r="U96" s="251" t="s">
        <v>277</v>
      </c>
      <c r="V96" s="315"/>
    </row>
    <row r="97" spans="1:22" ht="35.1" customHeight="1" x14ac:dyDescent="0.2">
      <c r="A97" s="1239" t="s">
        <v>707</v>
      </c>
      <c r="B97" t="str">
        <f t="shared" si="4"/>
        <v>3.2-27</v>
      </c>
      <c r="C97" t="str">
        <f t="shared" si="3"/>
        <v>CO3.2</v>
      </c>
      <c r="D97" s="727" t="str">
        <f>IF(COUNTIF('Pres-03 - OBJ-&gt;COMP-&gt;SAV'!$Q$16:$W$16,A97)&lt;&gt;0,"X","")</f>
        <v>X</v>
      </c>
      <c r="E97" s="726"/>
      <c r="F97" s="10"/>
      <c r="H97" s="206" t="s">
        <v>98</v>
      </c>
      <c r="I97" s="237"/>
      <c r="J97" s="174"/>
      <c r="K97" s="175" t="s">
        <v>321</v>
      </c>
      <c r="L97" s="175" t="s">
        <v>17</v>
      </c>
      <c r="M97" s="174"/>
      <c r="N97" s="174"/>
      <c r="O97" s="174"/>
      <c r="P97" s="175" t="s">
        <v>21</v>
      </c>
      <c r="Q97" s="175" t="s">
        <v>22</v>
      </c>
      <c r="R97" s="238"/>
      <c r="S97" s="221"/>
      <c r="T97" s="175"/>
      <c r="U97" s="222"/>
      <c r="V97" s="316" t="s">
        <v>99</v>
      </c>
    </row>
    <row r="98" spans="1:22" ht="35.1" customHeight="1" x14ac:dyDescent="0.2">
      <c r="A98" s="1239" t="s">
        <v>707</v>
      </c>
      <c r="B98" t="str">
        <f t="shared" si="4"/>
        <v>3.2-27</v>
      </c>
      <c r="C98" t="str">
        <f t="shared" si="3"/>
        <v>CO3.2</v>
      </c>
      <c r="D98" s="727" t="str">
        <f>IF(COUNTIF('Pres-03 - OBJ-&gt;COMP-&gt;SAV'!$Q$16:$W$16,A98)&lt;&gt;0,"X","")</f>
        <v>X</v>
      </c>
      <c r="E98" s="726"/>
      <c r="F98" s="10"/>
      <c r="H98" s="207" t="s">
        <v>100</v>
      </c>
      <c r="I98" s="239"/>
      <c r="J98" s="172"/>
      <c r="K98" s="173"/>
      <c r="L98" s="175" t="s">
        <v>17</v>
      </c>
      <c r="M98" s="172"/>
      <c r="N98" s="172"/>
      <c r="O98" s="172"/>
      <c r="P98" s="175" t="s">
        <v>21</v>
      </c>
      <c r="Q98" s="175" t="s">
        <v>22</v>
      </c>
      <c r="R98" s="240"/>
      <c r="S98" s="252"/>
      <c r="T98" s="178" t="s">
        <v>210</v>
      </c>
      <c r="U98" s="251">
        <v>2</v>
      </c>
      <c r="V98" s="316" t="s">
        <v>101</v>
      </c>
    </row>
    <row r="99" spans="1:22" ht="35.1" customHeight="1" x14ac:dyDescent="0.2">
      <c r="A99" s="1239" t="s">
        <v>707</v>
      </c>
      <c r="B99" t="str">
        <f t="shared" si="4"/>
        <v>3.2-27</v>
      </c>
      <c r="C99" t="str">
        <f t="shared" si="3"/>
        <v>CO3.2</v>
      </c>
      <c r="D99" s="727" t="str">
        <f>IF(COUNTIF('Pres-03 - OBJ-&gt;COMP-&gt;SAV'!$Q$16:$W$16,A99)&lt;&gt;0,"X","")</f>
        <v>X</v>
      </c>
      <c r="E99" s="726"/>
      <c r="F99" s="10"/>
      <c r="H99" s="207" t="s">
        <v>102</v>
      </c>
      <c r="I99" s="239"/>
      <c r="J99" s="172"/>
      <c r="K99" s="173"/>
      <c r="L99" s="175" t="s">
        <v>17</v>
      </c>
      <c r="M99" s="172"/>
      <c r="N99" s="172"/>
      <c r="O99" s="172"/>
      <c r="P99" s="175" t="s">
        <v>21</v>
      </c>
      <c r="Q99" s="175" t="s">
        <v>22</v>
      </c>
      <c r="R99" s="240"/>
      <c r="S99" s="252"/>
      <c r="T99" s="178" t="s">
        <v>210</v>
      </c>
      <c r="U99" s="251">
        <v>3</v>
      </c>
      <c r="V99" s="316" t="s">
        <v>103</v>
      </c>
    </row>
    <row r="100" spans="1:22" ht="35.1" customHeight="1" x14ac:dyDescent="0.2">
      <c r="A100" s="1239" t="s">
        <v>707</v>
      </c>
      <c r="B100" t="str">
        <f t="shared" si="4"/>
        <v>3.2-27</v>
      </c>
      <c r="C100" t="str">
        <f t="shared" si="3"/>
        <v>CO3.2</v>
      </c>
      <c r="D100" s="727" t="str">
        <f>IF(COUNTIF('Pres-03 - OBJ-&gt;COMP-&gt;SAV'!$Q$16:$W$16,A100)&lt;&gt;0,"X","")</f>
        <v>X</v>
      </c>
      <c r="E100" s="726"/>
      <c r="F100" s="10"/>
      <c r="H100" s="207" t="s">
        <v>104</v>
      </c>
      <c r="I100" s="239"/>
      <c r="J100" s="172"/>
      <c r="K100" s="173"/>
      <c r="L100" s="173"/>
      <c r="M100" s="172"/>
      <c r="N100" s="172"/>
      <c r="O100" s="172"/>
      <c r="P100" s="175" t="s">
        <v>21</v>
      </c>
      <c r="Q100" s="175" t="s">
        <v>22</v>
      </c>
      <c r="R100" s="240"/>
      <c r="S100" s="252"/>
      <c r="T100" s="178" t="s">
        <v>210</v>
      </c>
      <c r="U100" s="251">
        <v>2</v>
      </c>
      <c r="V100" s="316" t="s">
        <v>105</v>
      </c>
    </row>
    <row r="101" spans="1:22" ht="35.1" customHeight="1" x14ac:dyDescent="0.2">
      <c r="A101" s="592" t="s">
        <v>707</v>
      </c>
      <c r="B101" t="str">
        <f t="shared" si="4"/>
        <v>3.2-27</v>
      </c>
      <c r="C101" t="str">
        <f t="shared" si="3"/>
        <v>CO3.2</v>
      </c>
      <c r="D101" s="727" t="str">
        <f>IF(COUNTIF('Pres-03 - OBJ-&gt;COMP-&gt;SAV'!$Q$16:$W$16,A101)&lt;&gt;0,"X","")</f>
        <v>X</v>
      </c>
      <c r="E101" s="726"/>
      <c r="F101" s="10"/>
      <c r="H101" s="207" t="s">
        <v>106</v>
      </c>
      <c r="I101" s="239"/>
      <c r="J101" s="172"/>
      <c r="K101" s="173"/>
      <c r="L101" s="175" t="s">
        <v>17</v>
      </c>
      <c r="M101" s="172"/>
      <c r="N101" s="172"/>
      <c r="O101" s="172"/>
      <c r="P101" s="175" t="s">
        <v>21</v>
      </c>
      <c r="Q101" s="175" t="s">
        <v>22</v>
      </c>
      <c r="R101" s="240"/>
      <c r="S101" s="252"/>
      <c r="T101" s="178" t="s">
        <v>210</v>
      </c>
      <c r="U101" s="251">
        <v>2</v>
      </c>
      <c r="V101" s="317"/>
    </row>
    <row r="102" spans="1:22" ht="35.1" customHeight="1" x14ac:dyDescent="0.2">
      <c r="A102" s="592" t="s">
        <v>707</v>
      </c>
      <c r="B102" t="str">
        <f t="shared" si="4"/>
        <v>3.2-27</v>
      </c>
      <c r="C102" t="str">
        <f t="shared" si="3"/>
        <v>CO3.2</v>
      </c>
      <c r="D102" s="727" t="str">
        <f>IF(COUNTIF('Pres-03 - OBJ-&gt;COMP-&gt;SAV'!$Q$16:$W$16,A102)&lt;&gt;0,"X","")</f>
        <v>X</v>
      </c>
      <c r="E102" s="726"/>
      <c r="F102" s="10"/>
      <c r="H102" s="207" t="s">
        <v>107</v>
      </c>
      <c r="I102" s="239"/>
      <c r="J102" s="172"/>
      <c r="K102" s="173"/>
      <c r="L102" s="175" t="s">
        <v>17</v>
      </c>
      <c r="M102" s="172"/>
      <c r="N102" s="172"/>
      <c r="O102" s="172"/>
      <c r="P102" s="175" t="s">
        <v>21</v>
      </c>
      <c r="Q102" s="175" t="s">
        <v>22</v>
      </c>
      <c r="R102" s="240"/>
      <c r="S102" s="252"/>
      <c r="T102" s="178" t="s">
        <v>210</v>
      </c>
      <c r="U102" s="251">
        <v>2</v>
      </c>
      <c r="V102" s="317"/>
    </row>
    <row r="103" spans="1:22" ht="35.1" customHeight="1" x14ac:dyDescent="0.2">
      <c r="A103" s="592" t="s">
        <v>707</v>
      </c>
      <c r="B103" t="str">
        <f t="shared" si="4"/>
        <v>3.2-27</v>
      </c>
      <c r="C103" t="str">
        <f t="shared" si="3"/>
        <v>CO3.2</v>
      </c>
      <c r="D103" s="727" t="str">
        <f>IF(COUNTIF('Pres-03 - OBJ-&gt;COMP-&gt;SAV'!$Q$16:$W$16,A103)&lt;&gt;0,"X","")</f>
        <v>X</v>
      </c>
      <c r="E103" s="726"/>
      <c r="F103" s="10"/>
      <c r="H103" s="206" t="s">
        <v>108</v>
      </c>
      <c r="I103" s="237"/>
      <c r="J103" s="174"/>
      <c r="K103" s="175" t="s">
        <v>321</v>
      </c>
      <c r="L103" s="175" t="s">
        <v>17</v>
      </c>
      <c r="M103" s="174"/>
      <c r="N103" s="174"/>
      <c r="O103" s="174"/>
      <c r="P103" s="175" t="s">
        <v>21</v>
      </c>
      <c r="Q103" s="175" t="s">
        <v>22</v>
      </c>
      <c r="R103" s="238"/>
      <c r="S103" s="221"/>
      <c r="T103" s="175"/>
      <c r="U103" s="222"/>
      <c r="V103" s="783" t="s">
        <v>68</v>
      </c>
    </row>
    <row r="104" spans="1:22" ht="35.1" customHeight="1" x14ac:dyDescent="0.2">
      <c r="A104" s="592" t="s">
        <v>707</v>
      </c>
      <c r="B104" t="str">
        <f t="shared" si="4"/>
        <v>3.2-27</v>
      </c>
      <c r="C104" t="str">
        <f t="shared" si="3"/>
        <v>CO3.2</v>
      </c>
      <c r="D104" s="727" t="str">
        <f>IF(COUNTIF('Pres-03 - OBJ-&gt;COMP-&gt;SAV'!$Q$16:$W$16,A104)&lt;&gt;0,"X","")</f>
        <v>X</v>
      </c>
      <c r="E104" s="726"/>
      <c r="F104" s="10"/>
      <c r="H104" s="207" t="s">
        <v>69</v>
      </c>
      <c r="I104" s="239"/>
      <c r="J104" s="172"/>
      <c r="K104" s="173"/>
      <c r="L104" s="173"/>
      <c r="M104" s="172"/>
      <c r="N104" s="172"/>
      <c r="O104" s="172"/>
      <c r="P104" s="175" t="s">
        <v>21</v>
      </c>
      <c r="Q104" s="175" t="s">
        <v>22</v>
      </c>
      <c r="R104" s="240"/>
      <c r="S104" s="808" t="s">
        <v>202</v>
      </c>
      <c r="T104" s="809" t="s">
        <v>210</v>
      </c>
      <c r="U104" s="810">
        <v>2</v>
      </c>
      <c r="V104" s="783"/>
    </row>
    <row r="105" spans="1:22" ht="35.1" customHeight="1" x14ac:dyDescent="0.2">
      <c r="A105" s="592" t="s">
        <v>707</v>
      </c>
      <c r="B105" t="str">
        <f t="shared" si="4"/>
        <v>3.2-27</v>
      </c>
      <c r="C105" t="str">
        <f t="shared" si="3"/>
        <v>CO3.2</v>
      </c>
      <c r="D105" s="727" t="str">
        <f>IF(COUNTIF('Pres-03 - OBJ-&gt;COMP-&gt;SAV'!$Q$16:$W$16,A105)&lt;&gt;0,"X","")</f>
        <v>X</v>
      </c>
      <c r="E105" s="726"/>
      <c r="F105" s="10"/>
      <c r="H105" s="207" t="s">
        <v>70</v>
      </c>
      <c r="I105" s="239"/>
      <c r="J105" s="172"/>
      <c r="K105" s="173"/>
      <c r="L105" s="173"/>
      <c r="M105" s="172"/>
      <c r="N105" s="172"/>
      <c r="O105" s="172"/>
      <c r="P105" s="175" t="s">
        <v>21</v>
      </c>
      <c r="Q105" s="175" t="s">
        <v>22</v>
      </c>
      <c r="R105" s="240"/>
      <c r="S105" s="808"/>
      <c r="T105" s="809"/>
      <c r="U105" s="810"/>
      <c r="V105" s="783"/>
    </row>
    <row r="106" spans="1:22" ht="35.1" customHeight="1" x14ac:dyDescent="0.2">
      <c r="A106" s="592" t="s">
        <v>707</v>
      </c>
      <c r="B106" t="str">
        <f t="shared" si="4"/>
        <v>3.2-27</v>
      </c>
      <c r="C106" t="str">
        <f t="shared" si="3"/>
        <v>CO3.2</v>
      </c>
      <c r="D106" s="727" t="str">
        <f>IF(COUNTIF('Pres-03 - OBJ-&gt;COMP-&gt;SAV'!$Q$16:$W$16,A106)&lt;&gt;0,"X","")</f>
        <v>X</v>
      </c>
      <c r="E106" s="726"/>
      <c r="F106" s="10"/>
      <c r="H106" s="207" t="s">
        <v>71</v>
      </c>
      <c r="I106" s="239"/>
      <c r="J106" s="172"/>
      <c r="K106" s="173"/>
      <c r="L106" s="173"/>
      <c r="M106" s="172"/>
      <c r="N106" s="172"/>
      <c r="O106" s="172"/>
      <c r="P106" s="175" t="s">
        <v>21</v>
      </c>
      <c r="Q106" s="175" t="s">
        <v>22</v>
      </c>
      <c r="R106" s="240"/>
      <c r="S106" s="808"/>
      <c r="T106" s="809"/>
      <c r="U106" s="810"/>
      <c r="V106" s="783"/>
    </row>
    <row r="107" spans="1:22" ht="35.1" customHeight="1" x14ac:dyDescent="0.2">
      <c r="A107" s="592" t="s">
        <v>707</v>
      </c>
      <c r="B107" t="str">
        <f t="shared" si="4"/>
        <v>3.2-27</v>
      </c>
      <c r="C107" t="str">
        <f t="shared" si="3"/>
        <v>CO3.2</v>
      </c>
      <c r="D107" s="727" t="str">
        <f>IF(COUNTIF('Pres-03 - OBJ-&gt;COMP-&gt;SAV'!$Q$16:$W$16,A107)&lt;&gt;0,"X","")</f>
        <v>X</v>
      </c>
      <c r="E107" s="726"/>
      <c r="F107" s="10"/>
      <c r="H107" s="207" t="s">
        <v>72</v>
      </c>
      <c r="I107" s="239"/>
      <c r="J107" s="172"/>
      <c r="K107" s="173"/>
      <c r="L107" s="173"/>
      <c r="M107" s="172"/>
      <c r="N107" s="172"/>
      <c r="O107" s="172"/>
      <c r="P107" s="175" t="s">
        <v>21</v>
      </c>
      <c r="Q107" s="175" t="s">
        <v>22</v>
      </c>
      <c r="R107" s="240"/>
      <c r="S107" s="808"/>
      <c r="T107" s="809"/>
      <c r="U107" s="810"/>
      <c r="V107" s="783"/>
    </row>
    <row r="108" spans="1:22" ht="35.1" customHeight="1" x14ac:dyDescent="0.2">
      <c r="A108" s="592" t="s">
        <v>707</v>
      </c>
      <c r="B108" t="str">
        <f t="shared" si="4"/>
        <v>3.2-27</v>
      </c>
      <c r="C108" t="str">
        <f t="shared" si="3"/>
        <v>CO3.2</v>
      </c>
      <c r="D108" s="727" t="str">
        <f>IF(COUNTIF('Pres-03 - OBJ-&gt;COMP-&gt;SAV'!$Q$16:$W$16,A108)&lt;&gt;0,"X","")</f>
        <v>X</v>
      </c>
      <c r="E108" s="726"/>
      <c r="F108" s="10"/>
      <c r="H108" s="207" t="s">
        <v>73</v>
      </c>
      <c r="I108" s="239"/>
      <c r="J108" s="172"/>
      <c r="K108" s="173"/>
      <c r="L108" s="173"/>
      <c r="M108" s="172"/>
      <c r="N108" s="172"/>
      <c r="O108" s="172"/>
      <c r="P108" s="175" t="s">
        <v>21</v>
      </c>
      <c r="Q108" s="175" t="s">
        <v>22</v>
      </c>
      <c r="R108" s="240"/>
      <c r="S108" s="808"/>
      <c r="T108" s="809"/>
      <c r="U108" s="810"/>
      <c r="V108" s="783"/>
    </row>
    <row r="109" spans="1:22" ht="35.1" customHeight="1" x14ac:dyDescent="0.2">
      <c r="A109" s="592" t="s">
        <v>707</v>
      </c>
      <c r="B109" t="str">
        <f t="shared" si="4"/>
        <v>3.2-27</v>
      </c>
      <c r="C109" t="str">
        <f t="shared" si="3"/>
        <v>CO3.2</v>
      </c>
      <c r="D109" s="727" t="str">
        <f>IF(COUNTIF('Pres-03 - OBJ-&gt;COMP-&gt;SAV'!$Q$16:$W$16,A109)&lt;&gt;0,"X","")</f>
        <v>X</v>
      </c>
      <c r="E109" s="726"/>
      <c r="F109" s="10"/>
      <c r="H109" s="207" t="s">
        <v>74</v>
      </c>
      <c r="I109" s="223"/>
      <c r="J109" s="173"/>
      <c r="K109" s="173"/>
      <c r="L109" s="175" t="s">
        <v>17</v>
      </c>
      <c r="M109" s="173"/>
      <c r="N109" s="173"/>
      <c r="O109" s="173"/>
      <c r="P109" s="175" t="s">
        <v>21</v>
      </c>
      <c r="Q109" s="175" t="s">
        <v>22</v>
      </c>
      <c r="R109" s="224"/>
      <c r="S109" s="808"/>
      <c r="T109" s="809"/>
      <c r="U109" s="810"/>
      <c r="V109" s="783"/>
    </row>
    <row r="110" spans="1:22" ht="35.1" customHeight="1" x14ac:dyDescent="0.2">
      <c r="A110" s="592" t="s">
        <v>707</v>
      </c>
      <c r="B110" t="str">
        <f t="shared" si="4"/>
        <v>3.2-27</v>
      </c>
      <c r="C110" t="str">
        <f t="shared" si="3"/>
        <v>CO3.2</v>
      </c>
      <c r="D110" s="727" t="str">
        <f>IF(COUNTIF('Pres-03 - OBJ-&gt;COMP-&gt;SAV'!$Q$16:$W$16,A110)&lt;&gt;0,"X","")</f>
        <v>X</v>
      </c>
      <c r="E110" s="726"/>
      <c r="F110" s="10"/>
      <c r="H110" s="208" t="s">
        <v>75</v>
      </c>
      <c r="I110" s="221"/>
      <c r="J110" s="175"/>
      <c r="K110" s="175"/>
      <c r="L110" s="175"/>
      <c r="M110" s="175"/>
      <c r="N110" s="175"/>
      <c r="O110" s="175"/>
      <c r="P110" s="175"/>
      <c r="Q110" s="175"/>
      <c r="R110" s="222"/>
      <c r="S110" s="237"/>
      <c r="T110" s="174"/>
      <c r="U110" s="238"/>
      <c r="V110" s="783" t="s">
        <v>76</v>
      </c>
    </row>
    <row r="111" spans="1:22" ht="35.1" customHeight="1" x14ac:dyDescent="0.2">
      <c r="A111" s="592" t="s">
        <v>707</v>
      </c>
      <c r="B111" t="str">
        <f t="shared" si="4"/>
        <v>3.2-27</v>
      </c>
      <c r="C111" t="str">
        <f t="shared" si="3"/>
        <v>CO3.2</v>
      </c>
      <c r="D111" s="727" t="str">
        <f>IF(COUNTIF('Pres-03 - OBJ-&gt;COMP-&gt;SAV'!$Q$16:$W$16,A111)&lt;&gt;0,"X","")</f>
        <v>X</v>
      </c>
      <c r="E111" s="726"/>
      <c r="F111" s="10"/>
      <c r="H111" s="295" t="s">
        <v>77</v>
      </c>
      <c r="I111" s="296"/>
      <c r="J111" s="298"/>
      <c r="K111" s="298"/>
      <c r="L111" s="298"/>
      <c r="M111" s="298"/>
      <c r="N111" s="298"/>
      <c r="O111" s="298"/>
      <c r="P111" s="298"/>
      <c r="Q111" s="298"/>
      <c r="R111" s="300"/>
      <c r="S111" s="296" t="s">
        <v>202</v>
      </c>
      <c r="T111" s="302" t="s">
        <v>224</v>
      </c>
      <c r="U111" s="330">
        <v>2</v>
      </c>
      <c r="V111" s="783"/>
    </row>
    <row r="112" spans="1:22" ht="35.1" customHeight="1" x14ac:dyDescent="0.2">
      <c r="A112" s="592" t="s">
        <v>707</v>
      </c>
      <c r="B112" t="str">
        <f t="shared" si="4"/>
        <v>3.2-27</v>
      </c>
      <c r="C112" t="str">
        <f t="shared" si="3"/>
        <v>CO3.2</v>
      </c>
      <c r="D112" s="727" t="str">
        <f>IF(COUNTIF('Pres-03 - OBJ-&gt;COMP-&gt;SAV'!$Q$16:$W$16,A112)&lt;&gt;0,"X","")</f>
        <v>X</v>
      </c>
      <c r="E112" s="726"/>
      <c r="F112" s="10"/>
      <c r="H112" s="295" t="s">
        <v>78</v>
      </c>
      <c r="I112" s="296"/>
      <c r="J112" s="298"/>
      <c r="K112" s="298"/>
      <c r="L112" s="298"/>
      <c r="M112" s="298"/>
      <c r="N112" s="298"/>
      <c r="O112" s="298"/>
      <c r="P112" s="298"/>
      <c r="Q112" s="298"/>
      <c r="R112" s="300"/>
      <c r="S112" s="296" t="s">
        <v>202</v>
      </c>
      <c r="T112" s="302" t="s">
        <v>224</v>
      </c>
      <c r="U112" s="330">
        <v>2</v>
      </c>
      <c r="V112" s="783"/>
    </row>
    <row r="113" spans="1:22" ht="35.1" customHeight="1" x14ac:dyDescent="0.2">
      <c r="A113" s="592" t="s">
        <v>707</v>
      </c>
      <c r="B113" t="str">
        <f t="shared" si="4"/>
        <v>3.2-27</v>
      </c>
      <c r="C113" t="str">
        <f t="shared" ref="C80:C122" si="5">"CO"&amp;A113</f>
        <v>CO3.2</v>
      </c>
      <c r="D113" s="727" t="str">
        <f>IF(COUNTIF('Pres-03 - OBJ-&gt;COMP-&gt;SAV'!$Q$16:$W$16,A113)&lt;&gt;0,"X","")</f>
        <v>X</v>
      </c>
      <c r="E113" s="726"/>
      <c r="F113" s="10"/>
      <c r="H113" s="283" t="s">
        <v>79</v>
      </c>
      <c r="I113" s="284"/>
      <c r="J113" s="285"/>
      <c r="K113" s="285"/>
      <c r="L113" s="285"/>
      <c r="M113" s="285"/>
      <c r="N113" s="285"/>
      <c r="O113" s="285"/>
      <c r="P113" s="285"/>
      <c r="Q113" s="285"/>
      <c r="R113" s="287"/>
      <c r="S113" s="284" t="s">
        <v>202</v>
      </c>
      <c r="T113" s="288" t="s">
        <v>172</v>
      </c>
      <c r="U113" s="335">
        <v>3</v>
      </c>
      <c r="V113" s="783"/>
    </row>
    <row r="114" spans="1:22" ht="35.1" customHeight="1" x14ac:dyDescent="0.2">
      <c r="A114" s="592" t="s">
        <v>707</v>
      </c>
      <c r="B114" t="str">
        <f t="shared" si="4"/>
        <v>3.2-27</v>
      </c>
      <c r="C114" t="str">
        <f t="shared" si="5"/>
        <v>CO3.2</v>
      </c>
      <c r="D114" s="727" t="str">
        <f>IF(COUNTIF('Pres-03 - OBJ-&gt;COMP-&gt;SAV'!$Q$16:$W$16,A114)&lt;&gt;0,"X","")</f>
        <v>X</v>
      </c>
      <c r="E114" s="726"/>
      <c r="F114" s="10"/>
      <c r="H114" s="207" t="s">
        <v>80</v>
      </c>
      <c r="I114" s="223"/>
      <c r="J114" s="173"/>
      <c r="K114" s="173"/>
      <c r="L114" s="173"/>
      <c r="M114" s="173"/>
      <c r="N114" s="173"/>
      <c r="O114" s="173"/>
      <c r="P114" s="173"/>
      <c r="Q114" s="173"/>
      <c r="R114" s="224"/>
      <c r="S114" s="252"/>
      <c r="T114" s="178" t="s">
        <v>210</v>
      </c>
      <c r="U114" s="251">
        <v>2</v>
      </c>
      <c r="V114" s="783"/>
    </row>
    <row r="115" spans="1:22" ht="35.1" customHeight="1" x14ac:dyDescent="0.2">
      <c r="A115" s="592" t="s">
        <v>707</v>
      </c>
      <c r="B115" t="str">
        <f t="shared" si="4"/>
        <v>3.2-27</v>
      </c>
      <c r="C115" t="str">
        <f t="shared" si="5"/>
        <v>CO3.2</v>
      </c>
      <c r="D115" s="727" t="str">
        <f>IF(COUNTIF('Pres-03 - OBJ-&gt;COMP-&gt;SAV'!$Q$16:$W$16,A115)&lt;&gt;0,"X","")</f>
        <v>X</v>
      </c>
      <c r="E115" s="726"/>
      <c r="F115" s="10"/>
      <c r="H115" s="206" t="s">
        <v>81</v>
      </c>
      <c r="I115" s="221"/>
      <c r="J115" s="175"/>
      <c r="K115" s="175"/>
      <c r="L115" s="175"/>
      <c r="M115" s="175"/>
      <c r="N115" s="175"/>
      <c r="O115" s="175"/>
      <c r="P115" s="175"/>
      <c r="Q115" s="175"/>
      <c r="R115" s="222"/>
      <c r="S115" s="221"/>
      <c r="T115" s="175"/>
      <c r="U115" s="222"/>
      <c r="V115" s="316" t="s">
        <v>82</v>
      </c>
    </row>
    <row r="116" spans="1:22" ht="35.1" customHeight="1" x14ac:dyDescent="0.2">
      <c r="A116" s="592" t="s">
        <v>707</v>
      </c>
      <c r="B116" t="str">
        <f t="shared" si="4"/>
        <v>3.2-27</v>
      </c>
      <c r="C116" t="str">
        <f t="shared" si="5"/>
        <v>CO3.2</v>
      </c>
      <c r="D116" s="727" t="str">
        <f>IF(COUNTIF('Pres-03 - OBJ-&gt;COMP-&gt;SAV'!$Q$16:$W$16,A116)&lt;&gt;0,"X","")</f>
        <v>X</v>
      </c>
      <c r="E116" s="726"/>
      <c r="F116" s="10"/>
      <c r="H116" s="215" t="s">
        <v>83</v>
      </c>
      <c r="I116" s="243"/>
      <c r="J116" s="186"/>
      <c r="K116" s="186"/>
      <c r="L116" s="186"/>
      <c r="M116" s="186"/>
      <c r="N116" s="186"/>
      <c r="O116" s="186"/>
      <c r="P116" s="186"/>
      <c r="Q116" s="186"/>
      <c r="R116" s="244"/>
      <c r="S116" s="254" t="s">
        <v>84</v>
      </c>
      <c r="T116" s="178" t="s">
        <v>210</v>
      </c>
      <c r="U116" s="251">
        <v>1</v>
      </c>
      <c r="V116" s="316"/>
    </row>
    <row r="117" spans="1:22" ht="35.1" customHeight="1" x14ac:dyDescent="0.2">
      <c r="A117" s="592" t="s">
        <v>707</v>
      </c>
      <c r="B117" t="str">
        <f t="shared" si="4"/>
        <v>3.2-27</v>
      </c>
      <c r="C117" t="str">
        <f t="shared" si="5"/>
        <v>CO3.2</v>
      </c>
      <c r="D117" s="727" t="str">
        <f>IF(COUNTIF('Pres-03 - OBJ-&gt;COMP-&gt;SAV'!$Q$16:$W$16,A117)&lt;&gt;0,"X","")</f>
        <v>X</v>
      </c>
      <c r="E117" s="726"/>
      <c r="F117" s="10"/>
      <c r="H117" s="216" t="s">
        <v>85</v>
      </c>
      <c r="I117" s="245"/>
      <c r="J117" s="198"/>
      <c r="K117" s="198"/>
      <c r="L117" s="198"/>
      <c r="M117" s="198"/>
      <c r="N117" s="198"/>
      <c r="O117" s="198"/>
      <c r="P117" s="198"/>
      <c r="Q117" s="198"/>
      <c r="R117" s="246"/>
      <c r="S117" s="256"/>
      <c r="T117" s="178" t="s">
        <v>210</v>
      </c>
      <c r="U117" s="251">
        <v>1</v>
      </c>
      <c r="V117" s="316"/>
    </row>
    <row r="118" spans="1:22" ht="35.1" customHeight="1" x14ac:dyDescent="0.2">
      <c r="A118" s="592" t="s">
        <v>707</v>
      </c>
      <c r="B118" t="str">
        <f t="shared" si="4"/>
        <v>3.2-27</v>
      </c>
      <c r="C118" t="str">
        <f t="shared" si="5"/>
        <v>CO3.2</v>
      </c>
      <c r="D118" s="727" t="str">
        <f>IF(COUNTIF('Pres-03 - OBJ-&gt;COMP-&gt;SAV'!$Q$16:$W$16,A118)&lt;&gt;0,"X","")</f>
        <v>X</v>
      </c>
      <c r="E118" s="726"/>
      <c r="F118" s="10"/>
      <c r="H118" s="207" t="s">
        <v>86</v>
      </c>
      <c r="I118" s="223"/>
      <c r="J118" s="173"/>
      <c r="K118" s="173"/>
      <c r="L118" s="173"/>
      <c r="M118" s="173"/>
      <c r="N118" s="173"/>
      <c r="O118" s="173"/>
      <c r="P118" s="173"/>
      <c r="Q118" s="173"/>
      <c r="R118" s="224"/>
      <c r="S118" s="252"/>
      <c r="T118" s="178" t="s">
        <v>210</v>
      </c>
      <c r="U118" s="251">
        <v>2</v>
      </c>
      <c r="V118" s="316"/>
    </row>
    <row r="119" spans="1:22" ht="35.1" customHeight="1" x14ac:dyDescent="0.2">
      <c r="A119" s="592" t="s">
        <v>707</v>
      </c>
      <c r="B119" t="str">
        <f t="shared" si="4"/>
        <v>3.2-27</v>
      </c>
      <c r="C119" t="str">
        <f t="shared" si="5"/>
        <v>CO3.2</v>
      </c>
      <c r="D119" s="727" t="str">
        <f>IF(COUNTIF('Pres-03 - OBJ-&gt;COMP-&gt;SAV'!$Q$16:$W$16,A119)&lt;&gt;0,"X","")</f>
        <v>X</v>
      </c>
      <c r="E119" s="726"/>
      <c r="F119" s="10"/>
      <c r="H119" s="207" t="s">
        <v>87</v>
      </c>
      <c r="I119" s="223"/>
      <c r="J119" s="173"/>
      <c r="K119" s="173"/>
      <c r="L119" s="173"/>
      <c r="M119" s="173"/>
      <c r="N119" s="173"/>
      <c r="O119" s="173"/>
      <c r="P119" s="173"/>
      <c r="Q119" s="173"/>
      <c r="R119" s="224"/>
      <c r="S119" s="252"/>
      <c r="T119" s="178" t="s">
        <v>210</v>
      </c>
      <c r="U119" s="251">
        <v>2</v>
      </c>
      <c r="V119" s="316"/>
    </row>
    <row r="120" spans="1:22" ht="35.1" customHeight="1" x14ac:dyDescent="0.2">
      <c r="A120" s="592" t="s">
        <v>707</v>
      </c>
      <c r="B120" t="str">
        <f t="shared" si="4"/>
        <v>3.2-27</v>
      </c>
      <c r="C120" t="str">
        <f t="shared" si="5"/>
        <v>CO3.2</v>
      </c>
      <c r="D120" s="727" t="str">
        <f>IF(COUNTIF('Pres-03 - OBJ-&gt;COMP-&gt;SAV'!$Q$16:$W$16,A120)&lt;&gt;0,"X","")</f>
        <v>X</v>
      </c>
      <c r="E120" s="726"/>
      <c r="F120" s="10"/>
      <c r="H120" s="207" t="s">
        <v>88</v>
      </c>
      <c r="I120" s="223"/>
      <c r="J120" s="173"/>
      <c r="K120" s="173"/>
      <c r="L120" s="173"/>
      <c r="M120" s="173"/>
      <c r="N120" s="173"/>
      <c r="O120" s="173"/>
      <c r="P120" s="173"/>
      <c r="Q120" s="173"/>
      <c r="R120" s="224"/>
      <c r="S120" s="252"/>
      <c r="T120" s="178" t="s">
        <v>210</v>
      </c>
      <c r="U120" s="251">
        <v>3</v>
      </c>
      <c r="V120" s="316"/>
    </row>
    <row r="121" spans="1:22" ht="35.1" customHeight="1" x14ac:dyDescent="0.2">
      <c r="A121" s="592" t="s">
        <v>707</v>
      </c>
      <c r="B121" t="str">
        <f t="shared" si="4"/>
        <v>3.2-27</v>
      </c>
      <c r="C121" t="str">
        <f t="shared" si="5"/>
        <v>CO3.2</v>
      </c>
      <c r="D121" s="727" t="str">
        <f>IF(COUNTIF('Pres-03 - OBJ-&gt;COMP-&gt;SAV'!$Q$16:$W$16,A121)&lt;&gt;0,"X","")</f>
        <v>X</v>
      </c>
      <c r="E121" s="726"/>
      <c r="F121" s="10"/>
      <c r="H121" s="217" t="s">
        <v>51</v>
      </c>
      <c r="I121" s="243"/>
      <c r="J121" s="186"/>
      <c r="K121" s="186"/>
      <c r="L121" s="186"/>
      <c r="M121" s="186"/>
      <c r="N121" s="186"/>
      <c r="O121" s="186"/>
      <c r="P121" s="186"/>
      <c r="Q121" s="186"/>
      <c r="R121" s="246"/>
      <c r="S121" s="252"/>
      <c r="T121" s="178" t="s">
        <v>210</v>
      </c>
      <c r="U121" s="251">
        <v>1</v>
      </c>
      <c r="V121" s="316" t="s">
        <v>52</v>
      </c>
    </row>
    <row r="122" spans="1:22" ht="35.1" customHeight="1" thickBot="1" x14ac:dyDescent="0.25">
      <c r="A122" s="592" t="s">
        <v>707</v>
      </c>
      <c r="B122" t="str">
        <f t="shared" si="4"/>
        <v>3.2-27</v>
      </c>
      <c r="C122" t="str">
        <f t="shared" si="5"/>
        <v>CO3.2</v>
      </c>
      <c r="D122" s="727" t="str">
        <f>IF(COUNTIF('Pres-03 - OBJ-&gt;COMP-&gt;SAV'!$Q$16:$W$16,A122)&lt;&gt;0,"X","")</f>
        <v>X</v>
      </c>
      <c r="E122" s="726"/>
      <c r="F122" s="10"/>
      <c r="H122" s="218" t="s">
        <v>53</v>
      </c>
      <c r="I122" s="247"/>
      <c r="J122" s="248"/>
      <c r="K122" s="248"/>
      <c r="L122" s="248"/>
      <c r="M122" s="248"/>
      <c r="N122" s="248"/>
      <c r="O122" s="248"/>
      <c r="P122" s="248"/>
      <c r="Q122" s="248"/>
      <c r="R122" s="249"/>
      <c r="S122" s="257"/>
      <c r="T122" s="258" t="s">
        <v>210</v>
      </c>
      <c r="U122" s="338">
        <v>2</v>
      </c>
      <c r="V122" s="318"/>
    </row>
    <row r="123" spans="1:22" ht="15" customHeight="1" x14ac:dyDescent="0.2">
      <c r="H123" s="187"/>
      <c r="I123" s="187"/>
      <c r="J123" s="187"/>
      <c r="K123" s="188"/>
      <c r="L123" s="188"/>
      <c r="M123" s="187"/>
      <c r="N123" s="187"/>
      <c r="O123" s="187"/>
      <c r="P123" s="187"/>
      <c r="Q123" s="188"/>
      <c r="R123" s="188"/>
    </row>
    <row r="124" spans="1:22" x14ac:dyDescent="0.2">
      <c r="H124" s="190" t="s">
        <v>54</v>
      </c>
      <c r="I124" s="199"/>
      <c r="J124" s="190"/>
      <c r="K124" s="191"/>
      <c r="L124" s="191"/>
      <c r="M124" s="190"/>
      <c r="N124" s="190"/>
      <c r="O124" s="190"/>
      <c r="P124" s="190"/>
      <c r="Q124" s="191"/>
      <c r="R124" s="191"/>
    </row>
    <row r="125" spans="1:22" x14ac:dyDescent="0.2">
      <c r="H125" s="192" t="s">
        <v>55</v>
      </c>
      <c r="I125" s="200"/>
      <c r="J125" s="192"/>
      <c r="K125" s="191"/>
      <c r="L125" s="191"/>
      <c r="M125" s="192"/>
      <c r="N125" s="192"/>
      <c r="O125" s="192"/>
      <c r="P125" s="192"/>
      <c r="Q125" s="191"/>
      <c r="R125" s="191"/>
    </row>
    <row r="126" spans="1:22" x14ac:dyDescent="0.2">
      <c r="H126" s="190" t="s">
        <v>56</v>
      </c>
      <c r="I126" s="199"/>
      <c r="J126" s="190"/>
      <c r="K126" s="191"/>
      <c r="L126" s="191"/>
      <c r="M126" s="190"/>
      <c r="N126" s="190"/>
      <c r="O126" s="190"/>
      <c r="P126" s="190"/>
      <c r="Q126" s="191"/>
      <c r="R126" s="191"/>
    </row>
    <row r="127" spans="1:22" ht="25.5" x14ac:dyDescent="0.2">
      <c r="H127" s="192" t="s">
        <v>57</v>
      </c>
      <c r="I127" s="200"/>
      <c r="J127" s="192"/>
      <c r="K127" s="191"/>
      <c r="L127" s="191"/>
      <c r="M127" s="192"/>
      <c r="N127" s="192"/>
      <c r="O127" s="192"/>
      <c r="P127" s="192"/>
      <c r="Q127" s="191"/>
      <c r="R127" s="191"/>
    </row>
    <row r="128" spans="1:22" ht="25.5" x14ac:dyDescent="0.2">
      <c r="H128" s="192" t="s">
        <v>58</v>
      </c>
      <c r="I128" s="200"/>
      <c r="J128" s="192"/>
      <c r="K128" s="191"/>
      <c r="L128" s="191"/>
      <c r="M128" s="192"/>
      <c r="N128" s="192"/>
      <c r="O128" s="192"/>
      <c r="P128" s="192"/>
      <c r="Q128" s="191"/>
      <c r="R128" s="191"/>
      <c r="S128"/>
      <c r="T128"/>
      <c r="U128"/>
    </row>
    <row r="129" spans="8:21" ht="25.5" x14ac:dyDescent="0.2">
      <c r="H129" s="192" t="s">
        <v>59</v>
      </c>
      <c r="I129" s="200"/>
      <c r="J129" s="192"/>
      <c r="K129" s="191"/>
      <c r="L129" s="191"/>
      <c r="M129" s="192"/>
      <c r="N129" s="192"/>
      <c r="O129" s="192"/>
      <c r="P129" s="192"/>
      <c r="Q129" s="191"/>
      <c r="R129" s="191"/>
      <c r="S129"/>
      <c r="T129"/>
      <c r="U129"/>
    </row>
    <row r="130" spans="8:21" x14ac:dyDescent="0.2">
      <c r="H130" s="190" t="s">
        <v>60</v>
      </c>
      <c r="I130" s="199"/>
      <c r="J130" s="190"/>
      <c r="K130" s="191"/>
      <c r="L130" s="191"/>
      <c r="M130" s="190"/>
      <c r="N130" s="190"/>
      <c r="O130" s="190"/>
      <c r="P130" s="190"/>
      <c r="Q130" s="191"/>
      <c r="R130" s="191"/>
      <c r="S130"/>
      <c r="T130"/>
      <c r="U130"/>
    </row>
    <row r="131" spans="8:21" x14ac:dyDescent="0.2">
      <c r="H131" s="190" t="s">
        <v>61</v>
      </c>
      <c r="I131" s="199"/>
      <c r="J131" s="190"/>
      <c r="K131" s="191"/>
      <c r="L131" s="191"/>
      <c r="M131" s="190"/>
      <c r="N131" s="190"/>
      <c r="O131" s="190"/>
      <c r="P131" s="190"/>
      <c r="Q131" s="191"/>
      <c r="R131" s="191"/>
      <c r="S131"/>
      <c r="T131"/>
      <c r="U131"/>
    </row>
    <row r="132" spans="8:21" x14ac:dyDescent="0.2">
      <c r="H132" s="190" t="s">
        <v>62</v>
      </c>
      <c r="I132" s="199"/>
      <c r="J132" s="190"/>
      <c r="K132" s="191"/>
      <c r="L132" s="191"/>
      <c r="M132" s="190"/>
      <c r="N132" s="190"/>
      <c r="O132" s="190"/>
      <c r="P132" s="190"/>
      <c r="Q132" s="191"/>
      <c r="R132" s="191"/>
      <c r="S132"/>
      <c r="T132"/>
      <c r="U132"/>
    </row>
    <row r="133" spans="8:21" x14ac:dyDescent="0.2">
      <c r="H133" s="190" t="s">
        <v>63</v>
      </c>
      <c r="I133" s="199"/>
      <c r="J133" s="190"/>
      <c r="K133" s="191"/>
      <c r="L133" s="191"/>
      <c r="M133" s="190"/>
      <c r="N133" s="190"/>
      <c r="O133" s="190"/>
      <c r="P133" s="190"/>
      <c r="Q133" s="191"/>
      <c r="R133" s="191"/>
      <c r="S133"/>
      <c r="T133"/>
      <c r="U133"/>
    </row>
  </sheetData>
  <autoFilter ref="D4:E122"/>
  <mergeCells count="28">
    <mergeCell ref="V110:V114"/>
    <mergeCell ref="I2:K2"/>
    <mergeCell ref="L2:N2"/>
    <mergeCell ref="O2:Q2"/>
    <mergeCell ref="V82:V83"/>
    <mergeCell ref="V84:V86"/>
    <mergeCell ref="V87:V89"/>
    <mergeCell ref="V103:V109"/>
    <mergeCell ref="S104:S109"/>
    <mergeCell ref="T104:T109"/>
    <mergeCell ref="U104:U109"/>
    <mergeCell ref="V51:V53"/>
    <mergeCell ref="T52:T53"/>
    <mergeCell ref="U52:U53"/>
    <mergeCell ref="U15:U18"/>
    <mergeCell ref="V15:V18"/>
    <mergeCell ref="V20:V21"/>
    <mergeCell ref="V36:V37"/>
    <mergeCell ref="V38:V39"/>
    <mergeCell ref="I4:R4"/>
    <mergeCell ref="V6:V11"/>
    <mergeCell ref="S7:S11"/>
    <mergeCell ref="T7:T11"/>
    <mergeCell ref="U7:U11"/>
    <mergeCell ref="V12:V14"/>
    <mergeCell ref="T13:T14"/>
    <mergeCell ref="U13:U14"/>
    <mergeCell ref="T15:T18"/>
  </mergeCells>
  <phoneticPr fontId="1" type="noConversion"/>
  <conditionalFormatting sqref="F5:F122">
    <cfRule type="expression" dxfId="144" priority="1">
      <formula>OR($D5&lt;&gt;"",$E5&lt;&gt;"")</formula>
    </cfRule>
  </conditionalFormatting>
  <hyperlinks>
    <hyperlink ref="H124" location="_ftnref1" display="[1] L’enseignement s’appuie sur l’analyse de différents systèmes, mettant en œuvre plusieurs formes d’énergie."/>
    <hyperlink ref="H125" location="_ftnref2" display="[2] Loi normale, moyenne et écart-type."/>
    <hyperlink ref="H126" location="_ftnref3" display="[3] On se limite au domaine des basses fréquences. Le mesurage en hautes fréquences peut éventuellement être abordé dans la spécialisation SIN."/>
    <hyperlink ref="H127" location="_ftnref4" display="[4] Nécessité d’une étroite coordination avec la progression pédagogique en mathématiques."/>
    <hyperlink ref="H128" location="_ftnref5" display="[5] Ce chapitre n’est pas traité indépendamment mais s’intègre dans les deux chapitres précédents. "/>
    <hyperlink ref="H129" location="_ftnref6" display="[6] On se limite à une approche qualitative des différentes fonctions analogiques de base. Cette partie est approfondie dans la spécialisation SIN."/>
    <hyperlink ref="H130" location="_ftnref7" display="[7] On se limite à une approche qualitative des différentes modulations."/>
    <hyperlink ref="H131" location="_ftnref8" display="[8] Représentation des nombres complexes ."/>
    <hyperlink ref="H132" location="_ftnref9" display="[9] On se limite à une approche qualitative des techniques de multiplexage (temporel et fréquentiel)."/>
    <hyperlink ref="H133" location="_ftnref10" display="[10] On se limite à la couche application du modèle OSI. Les protocoles de la couche transport (UDP et TCP) sont étudiés dans la spécialisation SIN."/>
  </hyperlinks>
  <pageMargins left="0.75" right="0.75" top="1" bottom="1" header="0.5" footer="0.5"/>
  <pageSetup paperSize="9" orientation="portrait" r:id="rId1"/>
  <drawing r:id="rId2"/>
  <extLst>
    <ext xmlns:mx="http://schemas.microsoft.com/office/mac/excel/2008/main" uri="{64002731-A6B0-56B0-2670-7721B7C09600}">
      <mx:PLV Mode="0" OnePage="0" WScale="0"/>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249977111117893"/>
    <outlinePr summaryBelow="0" summaryRight="0"/>
  </sheetPr>
  <dimension ref="A1:CI56"/>
  <sheetViews>
    <sheetView showGridLines="0" topLeftCell="C1" zoomScale="40" zoomScaleNormal="40" workbookViewId="0">
      <selection activeCell="BT11" sqref="BT11"/>
    </sheetView>
  </sheetViews>
  <sheetFormatPr baseColWidth="10" defaultRowHeight="42" customHeight="1" x14ac:dyDescent="0.35"/>
  <cols>
    <col min="1" max="1" width="4.83203125" style="682" hidden="1" customWidth="1"/>
    <col min="2" max="2" width="5" style="464" hidden="1" customWidth="1"/>
    <col min="3" max="3" width="5" style="464" customWidth="1"/>
    <col min="4" max="4" width="4.6640625" style="464" customWidth="1"/>
    <col min="5" max="67" width="8" style="464" customWidth="1"/>
    <col min="68" max="68" width="6.33203125" style="464" customWidth="1"/>
    <col min="69" max="69" width="12" style="464"/>
    <col min="70" max="70" width="6" style="464" customWidth="1"/>
    <col min="71" max="71" width="4" style="464" customWidth="1"/>
    <col min="72" max="16384" width="12" style="464"/>
  </cols>
  <sheetData>
    <row r="1" spans="1:87" s="599" customFormat="1" ht="21.75" customHeight="1" x14ac:dyDescent="0.2">
      <c r="A1" s="684"/>
      <c r="B1" s="685"/>
      <c r="G1" s="600">
        <v>1</v>
      </c>
      <c r="H1" s="600">
        <v>5</v>
      </c>
      <c r="I1" s="600"/>
      <c r="J1" s="600"/>
      <c r="K1" s="600"/>
      <c r="L1" s="600"/>
      <c r="M1" s="600"/>
      <c r="N1" s="600"/>
      <c r="O1" s="600"/>
      <c r="P1" s="600"/>
      <c r="Q1" s="600"/>
      <c r="R1" s="600"/>
      <c r="S1" s="600"/>
      <c r="T1" s="600"/>
      <c r="U1" s="600"/>
      <c r="V1" s="600"/>
      <c r="W1" s="600"/>
      <c r="X1" s="600"/>
      <c r="Y1" s="600"/>
      <c r="Z1" s="600"/>
      <c r="AA1" s="600"/>
      <c r="AB1" s="600"/>
      <c r="AC1" s="600"/>
      <c r="AD1" s="600"/>
      <c r="AE1" s="600">
        <v>32</v>
      </c>
      <c r="AF1" s="600"/>
      <c r="AG1" s="600"/>
      <c r="AH1" s="600"/>
      <c r="AI1" s="600"/>
      <c r="AJ1" s="600"/>
      <c r="BP1" s="681"/>
      <c r="BQ1" s="681"/>
      <c r="BR1" s="681"/>
      <c r="BS1" s="681"/>
      <c r="BT1" s="681"/>
      <c r="BU1" s="681"/>
      <c r="BV1" s="681"/>
      <c r="BW1" s="681"/>
      <c r="BX1" s="681"/>
      <c r="BY1" s="681"/>
      <c r="BZ1" s="681"/>
      <c r="CA1" s="681"/>
      <c r="CB1" s="681"/>
      <c r="CC1" s="681"/>
      <c r="CD1" s="681"/>
      <c r="CE1" s="681"/>
      <c r="CF1" s="681"/>
      <c r="CG1" s="681"/>
      <c r="CH1" s="681"/>
      <c r="CI1" s="681"/>
    </row>
    <row r="2" spans="1:87" ht="17.25" customHeight="1" thickBot="1" x14ac:dyDescent="0.4">
      <c r="A2" s="686"/>
      <c r="B2" s="687"/>
      <c r="D2" s="491"/>
      <c r="E2" s="491"/>
      <c r="F2" s="491"/>
      <c r="G2" s="491"/>
      <c r="H2" s="491"/>
      <c r="I2" s="491"/>
      <c r="J2" s="491"/>
      <c r="K2" s="491"/>
      <c r="L2" s="491"/>
      <c r="M2" s="491"/>
      <c r="N2" s="491"/>
      <c r="O2" s="491"/>
      <c r="P2" s="491"/>
      <c r="Q2" s="491"/>
      <c r="R2" s="491"/>
      <c r="S2" s="491"/>
      <c r="T2" s="491"/>
      <c r="U2" s="491"/>
      <c r="V2" s="491"/>
      <c r="W2" s="491"/>
      <c r="X2" s="491"/>
      <c r="Y2" s="491"/>
      <c r="Z2" s="491"/>
      <c r="AA2" s="491"/>
      <c r="AB2" s="491"/>
      <c r="AC2" s="491"/>
      <c r="AD2" s="491"/>
      <c r="AE2" s="491"/>
      <c r="AF2" s="491"/>
      <c r="AG2" s="491"/>
      <c r="AH2" s="491"/>
      <c r="AI2" s="491"/>
      <c r="AJ2" s="491"/>
      <c r="AK2" s="491"/>
      <c r="AL2" s="491"/>
      <c r="AM2" s="491"/>
      <c r="AN2" s="491"/>
      <c r="AO2" s="491"/>
      <c r="AP2" s="491"/>
      <c r="AQ2" s="491"/>
      <c r="AR2" s="491"/>
      <c r="AS2" s="491"/>
      <c r="AT2" s="491"/>
      <c r="AU2" s="491"/>
      <c r="AV2" s="491"/>
      <c r="AW2" s="491"/>
      <c r="AX2" s="491"/>
      <c r="AY2" s="491"/>
      <c r="AZ2" s="491"/>
      <c r="BA2" s="491"/>
      <c r="BB2" s="491"/>
      <c r="BC2" s="491"/>
      <c r="BD2" s="491"/>
      <c r="BE2" s="491"/>
      <c r="BF2" s="491"/>
      <c r="BG2" s="491"/>
      <c r="BH2" s="491"/>
      <c r="BI2" s="491"/>
      <c r="BJ2" s="491"/>
      <c r="BK2" s="601"/>
      <c r="BL2" s="601"/>
      <c r="BM2" s="601"/>
      <c r="BN2" s="601"/>
      <c r="BO2" s="601"/>
      <c r="BP2" s="601"/>
      <c r="BQ2" s="601"/>
      <c r="BR2" s="601"/>
      <c r="BS2" s="476"/>
      <c r="BT2" s="476"/>
      <c r="BU2" s="476"/>
      <c r="BV2" s="476"/>
      <c r="BW2" s="476"/>
      <c r="BX2" s="476"/>
      <c r="BY2" s="476"/>
      <c r="BZ2" s="476"/>
      <c r="CA2" s="476"/>
      <c r="CB2" s="476"/>
      <c r="CC2" s="476"/>
      <c r="CD2" s="476"/>
      <c r="CE2" s="476"/>
      <c r="CF2" s="476"/>
      <c r="CG2" s="476"/>
      <c r="CH2" s="476"/>
      <c r="CI2" s="476"/>
    </row>
    <row r="3" spans="1:87" ht="46.5" customHeight="1" x14ac:dyDescent="0.35">
      <c r="A3" s="686">
        <f>E3</f>
        <v>1</v>
      </c>
      <c r="B3" s="687">
        <f>COLUMN(E3)</f>
        <v>5</v>
      </c>
      <c r="D3" s="491"/>
      <c r="E3" s="818">
        <v>1</v>
      </c>
      <c r="F3" s="491"/>
      <c r="G3" s="819" t="s">
        <v>721</v>
      </c>
      <c r="H3" s="820"/>
      <c r="I3" s="820"/>
      <c r="J3" s="820"/>
      <c r="K3" s="820"/>
      <c r="L3" s="820"/>
      <c r="M3" s="820"/>
      <c r="N3" s="820"/>
      <c r="O3" s="820"/>
      <c r="P3" s="820"/>
      <c r="Q3" s="820"/>
      <c r="R3" s="820"/>
      <c r="S3" s="820"/>
      <c r="T3" s="820"/>
      <c r="U3" s="820"/>
      <c r="V3" s="820"/>
      <c r="W3" s="820"/>
      <c r="X3" s="820"/>
      <c r="Y3" s="821"/>
      <c r="Z3" s="822" t="s">
        <v>458</v>
      </c>
      <c r="AA3" s="823"/>
      <c r="AB3" s="823"/>
      <c r="AC3" s="823"/>
      <c r="AD3" s="823"/>
      <c r="AE3" s="823"/>
      <c r="AF3" s="824"/>
      <c r="AG3" s="825" t="s">
        <v>776</v>
      </c>
      <c r="AH3" s="826"/>
      <c r="AI3" s="827"/>
      <c r="AJ3" s="828" t="s">
        <v>794</v>
      </c>
      <c r="AK3" s="829"/>
      <c r="AL3" s="829"/>
      <c r="AM3" s="829"/>
      <c r="AN3" s="829"/>
      <c r="AO3" s="829"/>
      <c r="AP3" s="829"/>
      <c r="AQ3" s="829"/>
      <c r="AR3" s="829"/>
      <c r="AS3" s="829"/>
      <c r="AT3" s="829"/>
      <c r="AU3" s="829"/>
      <c r="AV3" s="829"/>
      <c r="AW3" s="829"/>
      <c r="AX3" s="829"/>
      <c r="AY3" s="830"/>
      <c r="AZ3" s="491"/>
      <c r="BA3" s="491"/>
      <c r="BB3" s="491"/>
      <c r="BC3" s="491"/>
      <c r="BD3" s="491"/>
      <c r="BE3" s="491"/>
      <c r="BF3" s="491"/>
      <c r="BG3" s="491"/>
      <c r="BH3" s="491"/>
      <c r="BI3" s="491"/>
      <c r="BJ3" s="491"/>
      <c r="BK3" s="601"/>
      <c r="BL3" s="601"/>
      <c r="BM3" s="601"/>
      <c r="BN3" s="601"/>
      <c r="BO3" s="601"/>
      <c r="BP3" s="491"/>
      <c r="BQ3" s="491"/>
      <c r="BR3" s="601"/>
      <c r="BS3" s="476"/>
      <c r="BT3" s="476"/>
      <c r="BU3" s="476"/>
      <c r="BV3" s="476"/>
      <c r="BW3" s="476"/>
      <c r="BX3" s="476"/>
      <c r="BY3" s="476"/>
      <c r="BZ3" s="476"/>
      <c r="CA3" s="476"/>
      <c r="CB3" s="476"/>
      <c r="CC3" s="476"/>
      <c r="CD3" s="476"/>
      <c r="CE3" s="476"/>
      <c r="CF3" s="476"/>
      <c r="CG3" s="476"/>
      <c r="CH3" s="476"/>
      <c r="CI3" s="476"/>
    </row>
    <row r="4" spans="1:87" ht="64.5" customHeight="1" x14ac:dyDescent="0.35">
      <c r="A4" s="686"/>
      <c r="B4" s="687"/>
      <c r="D4" s="491"/>
      <c r="E4" s="818"/>
      <c r="F4" s="602"/>
      <c r="G4" s="831" t="s">
        <v>801</v>
      </c>
      <c r="H4" s="832"/>
      <c r="I4" s="832"/>
      <c r="J4" s="832"/>
      <c r="K4" s="832"/>
      <c r="L4" s="832"/>
      <c r="M4" s="832"/>
      <c r="N4" s="832"/>
      <c r="O4" s="832"/>
      <c r="P4" s="832"/>
      <c r="Q4" s="832"/>
      <c r="R4" s="832"/>
      <c r="S4" s="832"/>
      <c r="T4" s="832"/>
      <c r="U4" s="832"/>
      <c r="V4" s="832"/>
      <c r="W4" s="832"/>
      <c r="X4" s="832"/>
      <c r="Y4" s="832"/>
      <c r="Z4" s="832"/>
      <c r="AA4" s="832"/>
      <c r="AB4" s="832"/>
      <c r="AC4" s="832"/>
      <c r="AD4" s="832"/>
      <c r="AE4" s="832"/>
      <c r="AF4" s="832"/>
      <c r="AG4" s="832"/>
      <c r="AH4" s="832"/>
      <c r="AI4" s="832"/>
      <c r="AJ4" s="832"/>
      <c r="AK4" s="832"/>
      <c r="AL4" s="832"/>
      <c r="AM4" s="832"/>
      <c r="AN4" s="832"/>
      <c r="AO4" s="832"/>
      <c r="AP4" s="832"/>
      <c r="AQ4" s="832"/>
      <c r="AR4" s="832"/>
      <c r="AS4" s="832"/>
      <c r="AT4" s="832"/>
      <c r="AU4" s="832"/>
      <c r="AV4" s="832"/>
      <c r="AW4" s="832"/>
      <c r="AX4" s="832"/>
      <c r="AY4" s="833"/>
      <c r="AZ4" s="491"/>
      <c r="BA4" s="491"/>
      <c r="BB4" s="491"/>
      <c r="BC4" s="491"/>
      <c r="BD4" s="491"/>
      <c r="BE4" s="491"/>
      <c r="BF4" s="491"/>
      <c r="BG4" s="491"/>
      <c r="BH4" s="491"/>
      <c r="BI4" s="491"/>
      <c r="BJ4" s="491"/>
      <c r="BK4" s="601"/>
      <c r="BL4" s="601"/>
      <c r="BM4" s="601"/>
      <c r="BN4" s="601"/>
      <c r="BO4" s="601"/>
      <c r="BP4" s="491"/>
      <c r="BQ4" s="491"/>
      <c r="BR4" s="601"/>
      <c r="BS4" s="476"/>
      <c r="BT4" s="476"/>
      <c r="BU4" s="476"/>
      <c r="BV4" s="476"/>
      <c r="BW4" s="476"/>
      <c r="BX4" s="476"/>
      <c r="BY4" s="476"/>
      <c r="BZ4" s="476"/>
      <c r="CA4" s="476"/>
      <c r="CB4" s="476"/>
      <c r="CC4" s="476"/>
      <c r="CD4" s="476"/>
      <c r="CE4" s="476"/>
      <c r="CF4" s="476"/>
      <c r="CG4" s="476"/>
      <c r="CH4" s="476"/>
      <c r="CI4" s="476"/>
    </row>
    <row r="5" spans="1:87" ht="64.5" customHeight="1" thickBot="1" x14ac:dyDescent="0.4">
      <c r="A5" s="686"/>
      <c r="B5" s="687"/>
      <c r="D5" s="491"/>
      <c r="E5" s="818"/>
      <c r="F5" s="491"/>
      <c r="G5" s="834"/>
      <c r="H5" s="835"/>
      <c r="I5" s="835"/>
      <c r="J5" s="835"/>
      <c r="K5" s="835"/>
      <c r="L5" s="835"/>
      <c r="M5" s="835"/>
      <c r="N5" s="835"/>
      <c r="O5" s="835"/>
      <c r="P5" s="835"/>
      <c r="Q5" s="835"/>
      <c r="R5" s="835"/>
      <c r="S5" s="835"/>
      <c r="T5" s="835"/>
      <c r="U5" s="835"/>
      <c r="V5" s="835"/>
      <c r="W5" s="835"/>
      <c r="X5" s="835"/>
      <c r="Y5" s="835"/>
      <c r="Z5" s="835"/>
      <c r="AA5" s="835"/>
      <c r="AB5" s="835"/>
      <c r="AC5" s="835"/>
      <c r="AD5" s="835"/>
      <c r="AE5" s="835"/>
      <c r="AF5" s="835"/>
      <c r="AG5" s="835"/>
      <c r="AH5" s="835"/>
      <c r="AI5" s="835"/>
      <c r="AJ5" s="835"/>
      <c r="AK5" s="835"/>
      <c r="AL5" s="835"/>
      <c r="AM5" s="835"/>
      <c r="AN5" s="835"/>
      <c r="AO5" s="835"/>
      <c r="AP5" s="835"/>
      <c r="AQ5" s="835"/>
      <c r="AR5" s="835"/>
      <c r="AS5" s="835"/>
      <c r="AT5" s="835"/>
      <c r="AU5" s="835"/>
      <c r="AV5" s="835"/>
      <c r="AW5" s="835"/>
      <c r="AX5" s="835"/>
      <c r="AY5" s="836"/>
      <c r="AZ5" s="491"/>
      <c r="BA5" s="491"/>
      <c r="BB5" s="491"/>
      <c r="BC5" s="491"/>
      <c r="BD5" s="491"/>
      <c r="BE5" s="491"/>
      <c r="BF5" s="491"/>
      <c r="BG5" s="491"/>
      <c r="BH5" s="491"/>
      <c r="BI5" s="491"/>
      <c r="BJ5" s="491"/>
      <c r="BK5" s="491"/>
      <c r="BL5" s="491"/>
      <c r="BM5" s="491"/>
      <c r="BN5" s="491"/>
      <c r="BO5" s="491"/>
      <c r="BP5" s="491"/>
      <c r="BQ5" s="491"/>
      <c r="BR5" s="491"/>
      <c r="BS5" s="476"/>
      <c r="BT5" s="476"/>
      <c r="BU5" s="476"/>
      <c r="BV5" s="476"/>
      <c r="BW5" s="476"/>
      <c r="BX5" s="476"/>
      <c r="BY5" s="476"/>
      <c r="BZ5" s="476"/>
      <c r="CA5" s="476"/>
      <c r="CB5" s="476"/>
      <c r="CC5" s="476"/>
      <c r="CD5" s="476"/>
      <c r="CE5" s="476"/>
      <c r="CF5" s="476"/>
      <c r="CG5" s="476"/>
      <c r="CH5" s="476"/>
      <c r="CI5" s="476"/>
    </row>
    <row r="6" spans="1:87" ht="41.25" customHeight="1" thickBot="1" x14ac:dyDescent="0.4">
      <c r="A6" s="686"/>
      <c r="B6" s="687"/>
      <c r="D6" s="491"/>
      <c r="E6" s="491"/>
      <c r="F6" s="491"/>
      <c r="G6" s="491"/>
      <c r="H6" s="491"/>
      <c r="I6" s="491"/>
      <c r="J6" s="491"/>
      <c r="K6" s="491"/>
      <c r="L6" s="491"/>
      <c r="M6" s="491"/>
      <c r="N6" s="491"/>
      <c r="O6" s="491"/>
      <c r="P6" s="491"/>
      <c r="Q6" s="491"/>
      <c r="R6" s="491"/>
      <c r="S6" s="491"/>
      <c r="T6" s="491"/>
      <c r="U6" s="491"/>
      <c r="V6" s="491"/>
      <c r="W6" s="491"/>
      <c r="X6" s="491"/>
      <c r="Y6" s="491"/>
      <c r="Z6" s="491"/>
      <c r="AA6" s="491"/>
      <c r="AB6" s="491"/>
      <c r="AC6" s="491"/>
      <c r="AD6" s="491"/>
      <c r="AE6" s="491"/>
      <c r="AF6" s="491"/>
      <c r="AG6" s="491"/>
      <c r="AH6" s="491"/>
      <c r="AI6" s="491"/>
      <c r="AJ6" s="491"/>
      <c r="AK6" s="491"/>
      <c r="AL6" s="491"/>
      <c r="AM6" s="491"/>
      <c r="AN6" s="491"/>
      <c r="AO6" s="491"/>
      <c r="AP6" s="491"/>
      <c r="AQ6" s="491"/>
      <c r="AR6" s="491"/>
      <c r="AS6" s="491"/>
      <c r="AT6" s="491"/>
      <c r="AU6" s="491"/>
      <c r="AV6" s="491"/>
      <c r="AW6" s="491"/>
      <c r="AX6" s="491"/>
      <c r="AY6" s="491"/>
      <c r="AZ6" s="491"/>
      <c r="BA6" s="491"/>
      <c r="BB6" s="491"/>
      <c r="BC6" s="491"/>
      <c r="BD6" s="491"/>
      <c r="BE6" s="491"/>
      <c r="BF6" s="491"/>
      <c r="BG6" s="491"/>
      <c r="BH6" s="491"/>
      <c r="BI6" s="491"/>
      <c r="BJ6" s="491"/>
      <c r="BK6" s="491"/>
      <c r="BL6" s="491"/>
      <c r="BM6" s="491"/>
      <c r="BN6" s="491"/>
      <c r="BO6" s="491"/>
      <c r="BP6" s="491"/>
      <c r="BQ6" s="491"/>
      <c r="BR6" s="491"/>
      <c r="BS6" s="476"/>
      <c r="BT6" s="476"/>
      <c r="BU6" s="476"/>
      <c r="BV6" s="476"/>
      <c r="BW6" s="476"/>
      <c r="BX6" s="476"/>
      <c r="BY6" s="476"/>
      <c r="BZ6" s="476"/>
      <c r="CA6" s="476"/>
      <c r="CB6" s="476"/>
      <c r="CC6" s="476"/>
      <c r="CD6" s="476"/>
      <c r="CE6" s="476"/>
      <c r="CF6" s="476"/>
      <c r="CG6" s="476"/>
      <c r="CH6" s="476"/>
      <c r="CI6" s="476"/>
    </row>
    <row r="7" spans="1:87" ht="46.5" customHeight="1" x14ac:dyDescent="0.35">
      <c r="A7" s="686">
        <f>G7</f>
        <v>2</v>
      </c>
      <c r="B7" s="687">
        <f>COLUMN(G7)</f>
        <v>7</v>
      </c>
      <c r="D7" s="491"/>
      <c r="E7" s="603">
        <v>2</v>
      </c>
      <c r="F7" s="491"/>
      <c r="G7" s="818">
        <v>2</v>
      </c>
      <c r="H7" s="491"/>
      <c r="I7" s="819" t="s">
        <v>777</v>
      </c>
      <c r="J7" s="820"/>
      <c r="K7" s="820"/>
      <c r="L7" s="820"/>
      <c r="M7" s="820"/>
      <c r="N7" s="820"/>
      <c r="O7" s="820"/>
      <c r="P7" s="820"/>
      <c r="Q7" s="820"/>
      <c r="R7" s="820"/>
      <c r="S7" s="820"/>
      <c r="T7" s="820"/>
      <c r="U7" s="820"/>
      <c r="V7" s="820"/>
      <c r="W7" s="820"/>
      <c r="X7" s="820"/>
      <c r="Y7" s="820"/>
      <c r="Z7" s="820"/>
      <c r="AA7" s="821"/>
      <c r="AB7" s="822" t="s">
        <v>719</v>
      </c>
      <c r="AC7" s="823"/>
      <c r="AD7" s="823"/>
      <c r="AE7" s="823"/>
      <c r="AF7" s="823"/>
      <c r="AG7" s="823"/>
      <c r="AH7" s="824"/>
      <c r="AI7" s="825" t="s">
        <v>336</v>
      </c>
      <c r="AJ7" s="826"/>
      <c r="AK7" s="827"/>
      <c r="AL7" s="828" t="s">
        <v>816</v>
      </c>
      <c r="AM7" s="829"/>
      <c r="AN7" s="829"/>
      <c r="AO7" s="829"/>
      <c r="AP7" s="829"/>
      <c r="AQ7" s="829"/>
      <c r="AR7" s="829"/>
      <c r="AS7" s="829"/>
      <c r="AT7" s="829"/>
      <c r="AU7" s="829"/>
      <c r="AV7" s="829"/>
      <c r="AW7" s="829"/>
      <c r="AX7" s="829"/>
      <c r="AY7" s="829"/>
      <c r="AZ7" s="829"/>
      <c r="BA7" s="830"/>
      <c r="BB7" s="491"/>
      <c r="BC7" s="491"/>
      <c r="BD7" s="491"/>
      <c r="BE7" s="491"/>
      <c r="BF7" s="491"/>
      <c r="BG7" s="491"/>
      <c r="BH7" s="491"/>
      <c r="BI7" s="491"/>
      <c r="BJ7" s="491"/>
      <c r="BK7" s="491"/>
      <c r="BL7" s="491"/>
      <c r="BM7" s="491"/>
      <c r="BN7" s="491"/>
      <c r="BO7" s="491"/>
      <c r="BP7" s="491"/>
      <c r="BQ7" s="491"/>
      <c r="BR7" s="491"/>
      <c r="BS7" s="476"/>
      <c r="BT7" s="476"/>
      <c r="BU7" s="476"/>
      <c r="BV7" s="476"/>
      <c r="BW7" s="476"/>
      <c r="BX7" s="476"/>
      <c r="BY7" s="476"/>
      <c r="BZ7" s="476"/>
      <c r="CA7" s="476"/>
      <c r="CB7" s="476"/>
      <c r="CC7" s="476"/>
      <c r="CD7" s="476"/>
      <c r="CE7" s="476"/>
      <c r="CF7" s="476"/>
      <c r="CG7" s="476"/>
      <c r="CH7" s="476"/>
      <c r="CI7" s="476"/>
    </row>
    <row r="8" spans="1:87" ht="60.75" customHeight="1" x14ac:dyDescent="0.35">
      <c r="A8" s="686"/>
      <c r="B8" s="687"/>
      <c r="D8" s="491"/>
      <c r="E8" s="603"/>
      <c r="F8" s="491"/>
      <c r="G8" s="818"/>
      <c r="H8" s="602"/>
      <c r="I8" s="831" t="s">
        <v>802</v>
      </c>
      <c r="J8" s="832"/>
      <c r="K8" s="832"/>
      <c r="L8" s="832"/>
      <c r="M8" s="832"/>
      <c r="N8" s="832"/>
      <c r="O8" s="832"/>
      <c r="P8" s="832"/>
      <c r="Q8" s="832"/>
      <c r="R8" s="832"/>
      <c r="S8" s="832"/>
      <c r="T8" s="832"/>
      <c r="U8" s="832"/>
      <c r="V8" s="832"/>
      <c r="W8" s="832"/>
      <c r="X8" s="832"/>
      <c r="Y8" s="832"/>
      <c r="Z8" s="832"/>
      <c r="AA8" s="832"/>
      <c r="AB8" s="832"/>
      <c r="AC8" s="832"/>
      <c r="AD8" s="832"/>
      <c r="AE8" s="832"/>
      <c r="AF8" s="832"/>
      <c r="AG8" s="832"/>
      <c r="AH8" s="832"/>
      <c r="AI8" s="832"/>
      <c r="AJ8" s="832"/>
      <c r="AK8" s="832"/>
      <c r="AL8" s="832"/>
      <c r="AM8" s="832"/>
      <c r="AN8" s="832"/>
      <c r="AO8" s="832"/>
      <c r="AP8" s="832"/>
      <c r="AQ8" s="832"/>
      <c r="AR8" s="832"/>
      <c r="AS8" s="832"/>
      <c r="AT8" s="832"/>
      <c r="AU8" s="832"/>
      <c r="AV8" s="832"/>
      <c r="AW8" s="832"/>
      <c r="AX8" s="832"/>
      <c r="AY8" s="832"/>
      <c r="AZ8" s="832"/>
      <c r="BA8" s="833"/>
      <c r="BB8" s="491"/>
      <c r="BC8" s="491"/>
      <c r="BD8" s="491"/>
      <c r="BE8" s="491"/>
      <c r="BF8" s="491"/>
      <c r="BG8" s="491"/>
      <c r="BH8" s="491"/>
      <c r="BI8" s="491"/>
      <c r="BJ8" s="491"/>
      <c r="BK8" s="491"/>
      <c r="BL8" s="491"/>
      <c r="BM8" s="491"/>
      <c r="BN8" s="491"/>
      <c r="BO8" s="491"/>
      <c r="BP8" s="491"/>
      <c r="BQ8" s="491"/>
      <c r="BR8" s="491"/>
      <c r="BS8" s="476"/>
      <c r="BT8" s="476"/>
      <c r="BU8" s="476"/>
      <c r="BV8" s="476"/>
      <c r="BW8" s="476"/>
      <c r="BX8" s="476"/>
      <c r="BY8" s="476"/>
      <c r="BZ8" s="476"/>
      <c r="CA8" s="476"/>
      <c r="CB8" s="476"/>
      <c r="CC8" s="476"/>
      <c r="CD8" s="476"/>
      <c r="CE8" s="476"/>
      <c r="CF8" s="476"/>
      <c r="CG8" s="476"/>
      <c r="CH8" s="476"/>
      <c r="CI8" s="476"/>
    </row>
    <row r="9" spans="1:87" ht="60.75" customHeight="1" thickBot="1" x14ac:dyDescent="0.4">
      <c r="A9" s="686"/>
      <c r="B9" s="687"/>
      <c r="D9" s="491"/>
      <c r="E9" s="603"/>
      <c r="F9" s="491"/>
      <c r="G9" s="818"/>
      <c r="H9" s="491"/>
      <c r="I9" s="834"/>
      <c r="J9" s="835"/>
      <c r="K9" s="835"/>
      <c r="L9" s="835"/>
      <c r="M9" s="835"/>
      <c r="N9" s="835"/>
      <c r="O9" s="835"/>
      <c r="P9" s="835"/>
      <c r="Q9" s="835"/>
      <c r="R9" s="835"/>
      <c r="S9" s="835"/>
      <c r="T9" s="835"/>
      <c r="U9" s="835"/>
      <c r="V9" s="835"/>
      <c r="W9" s="835"/>
      <c r="X9" s="835"/>
      <c r="Y9" s="835"/>
      <c r="Z9" s="835"/>
      <c r="AA9" s="835"/>
      <c r="AB9" s="835"/>
      <c r="AC9" s="835"/>
      <c r="AD9" s="835"/>
      <c r="AE9" s="835"/>
      <c r="AF9" s="835"/>
      <c r="AG9" s="835"/>
      <c r="AH9" s="835"/>
      <c r="AI9" s="835"/>
      <c r="AJ9" s="835"/>
      <c r="AK9" s="835"/>
      <c r="AL9" s="835"/>
      <c r="AM9" s="835"/>
      <c r="AN9" s="835"/>
      <c r="AO9" s="835"/>
      <c r="AP9" s="835"/>
      <c r="AQ9" s="835"/>
      <c r="AR9" s="835"/>
      <c r="AS9" s="835"/>
      <c r="AT9" s="835"/>
      <c r="AU9" s="835"/>
      <c r="AV9" s="835"/>
      <c r="AW9" s="835"/>
      <c r="AX9" s="835"/>
      <c r="AY9" s="835"/>
      <c r="AZ9" s="835"/>
      <c r="BA9" s="836"/>
      <c r="BB9" s="491"/>
      <c r="BC9" s="491"/>
      <c r="BD9" s="491"/>
      <c r="BE9" s="491"/>
      <c r="BF9" s="491"/>
      <c r="BG9" s="491"/>
      <c r="BH9" s="491"/>
      <c r="BI9" s="491"/>
      <c r="BJ9" s="491"/>
      <c r="BK9" s="491"/>
      <c r="BL9" s="491"/>
      <c r="BM9" s="491"/>
      <c r="BN9" s="491"/>
      <c r="BO9" s="491"/>
      <c r="BP9" s="491"/>
      <c r="BQ9" s="491"/>
      <c r="BR9" s="491"/>
      <c r="BS9" s="476"/>
      <c r="BT9" s="476"/>
      <c r="BU9" s="476"/>
      <c r="BV9" s="476"/>
      <c r="BW9" s="476"/>
      <c r="BX9" s="476"/>
      <c r="BY9" s="476"/>
      <c r="BZ9" s="476"/>
      <c r="CA9" s="476"/>
      <c r="CB9" s="476"/>
      <c r="CC9" s="476"/>
      <c r="CD9" s="476"/>
      <c r="CE9" s="476"/>
      <c r="CF9" s="476"/>
      <c r="CG9" s="476"/>
      <c r="CH9" s="476"/>
      <c r="CI9" s="476"/>
    </row>
    <row r="10" spans="1:87" ht="41.25" customHeight="1" thickBot="1" x14ac:dyDescent="0.4">
      <c r="A10" s="686"/>
      <c r="B10" s="687"/>
      <c r="D10" s="491"/>
      <c r="E10" s="603"/>
      <c r="F10" s="491"/>
      <c r="G10" s="491"/>
      <c r="H10" s="491"/>
      <c r="I10" s="491"/>
      <c r="J10" s="491"/>
      <c r="K10" s="491"/>
      <c r="L10" s="491"/>
      <c r="M10" s="491"/>
      <c r="N10" s="491"/>
      <c r="O10" s="491"/>
      <c r="P10" s="491"/>
      <c r="Q10" s="491"/>
      <c r="R10" s="491"/>
      <c r="S10" s="491"/>
      <c r="T10" s="491"/>
      <c r="U10" s="491"/>
      <c r="V10" s="491"/>
      <c r="W10" s="491"/>
      <c r="X10" s="491"/>
      <c r="Y10" s="491"/>
      <c r="Z10" s="491"/>
      <c r="AA10" s="491"/>
      <c r="AB10" s="491"/>
      <c r="AC10" s="491"/>
      <c r="AD10" s="491"/>
      <c r="AE10" s="491"/>
      <c r="AF10" s="491"/>
      <c r="AG10" s="491"/>
      <c r="AH10" s="491"/>
      <c r="AI10" s="491"/>
      <c r="AJ10" s="491"/>
      <c r="AK10" s="491"/>
      <c r="AL10" s="491"/>
      <c r="AM10" s="491"/>
      <c r="AN10" s="491"/>
      <c r="AO10" s="491"/>
      <c r="AP10" s="491"/>
      <c r="AQ10" s="491"/>
      <c r="AR10" s="491"/>
      <c r="AS10" s="491"/>
      <c r="AT10" s="491"/>
      <c r="AU10" s="491"/>
      <c r="AV10" s="491"/>
      <c r="AW10" s="491"/>
      <c r="AX10" s="491"/>
      <c r="AY10" s="491"/>
      <c r="AZ10" s="491"/>
      <c r="BA10" s="491"/>
      <c r="BB10" s="491"/>
      <c r="BC10" s="491"/>
      <c r="BD10" s="491"/>
      <c r="BE10" s="491"/>
      <c r="BF10" s="491"/>
      <c r="BG10" s="491"/>
      <c r="BH10" s="491"/>
      <c r="BI10" s="491"/>
      <c r="BJ10" s="491"/>
      <c r="BK10" s="491"/>
      <c r="BL10" s="491"/>
      <c r="BM10" s="491"/>
      <c r="BN10" s="491"/>
      <c r="BO10" s="491"/>
      <c r="BP10" s="491"/>
      <c r="BQ10" s="491"/>
      <c r="BR10" s="491"/>
      <c r="BS10" s="476"/>
      <c r="BT10" s="476"/>
      <c r="BU10" s="476"/>
      <c r="BV10" s="476"/>
      <c r="BW10" s="476"/>
      <c r="BX10" s="476"/>
      <c r="BY10" s="476"/>
      <c r="BZ10" s="476"/>
      <c r="CA10" s="476"/>
      <c r="CB10" s="476"/>
      <c r="CC10" s="476"/>
      <c r="CD10" s="476"/>
      <c r="CE10" s="476"/>
      <c r="CF10" s="476"/>
      <c r="CG10" s="476"/>
      <c r="CH10" s="476"/>
      <c r="CI10" s="476"/>
    </row>
    <row r="11" spans="1:87" ht="46.5" customHeight="1" x14ac:dyDescent="0.35">
      <c r="A11" s="686">
        <f>I11</f>
        <v>3</v>
      </c>
      <c r="B11" s="687">
        <f>COLUMN(I11)</f>
        <v>9</v>
      </c>
      <c r="D11" s="491"/>
      <c r="E11" s="603">
        <v>3</v>
      </c>
      <c r="F11" s="491"/>
      <c r="G11" s="491"/>
      <c r="H11" s="491"/>
      <c r="I11" s="818">
        <v>3</v>
      </c>
      <c r="J11" s="491"/>
      <c r="K11" s="819" t="s">
        <v>787</v>
      </c>
      <c r="L11" s="820"/>
      <c r="M11" s="820"/>
      <c r="N11" s="820"/>
      <c r="O11" s="820"/>
      <c r="P11" s="820"/>
      <c r="Q11" s="820"/>
      <c r="R11" s="820"/>
      <c r="S11" s="820"/>
      <c r="T11" s="820"/>
      <c r="U11" s="820"/>
      <c r="V11" s="820"/>
      <c r="W11" s="820"/>
      <c r="X11" s="820"/>
      <c r="Y11" s="820"/>
      <c r="Z11" s="820"/>
      <c r="AA11" s="820"/>
      <c r="AB11" s="820"/>
      <c r="AC11" s="821"/>
      <c r="AD11" s="822" t="s">
        <v>458</v>
      </c>
      <c r="AE11" s="823"/>
      <c r="AF11" s="823"/>
      <c r="AG11" s="823"/>
      <c r="AH11" s="823"/>
      <c r="AI11" s="823"/>
      <c r="AJ11" s="824"/>
      <c r="AK11" s="825" t="s">
        <v>776</v>
      </c>
      <c r="AL11" s="826"/>
      <c r="AM11" s="827"/>
      <c r="AN11" s="828" t="s">
        <v>795</v>
      </c>
      <c r="AO11" s="829"/>
      <c r="AP11" s="829"/>
      <c r="AQ11" s="829"/>
      <c r="AR11" s="829"/>
      <c r="AS11" s="829"/>
      <c r="AT11" s="829"/>
      <c r="AU11" s="829"/>
      <c r="AV11" s="829"/>
      <c r="AW11" s="829"/>
      <c r="AX11" s="829"/>
      <c r="AY11" s="829"/>
      <c r="AZ11" s="829"/>
      <c r="BA11" s="829"/>
      <c r="BB11" s="829"/>
      <c r="BC11" s="830"/>
      <c r="BD11" s="491"/>
      <c r="BE11" s="491"/>
      <c r="BF11" s="491"/>
      <c r="BG11" s="491"/>
      <c r="BH11" s="491"/>
      <c r="BI11" s="491"/>
      <c r="BJ11" s="491"/>
      <c r="BK11" s="491"/>
      <c r="BL11" s="491"/>
      <c r="BM11" s="491"/>
      <c r="BN11" s="491"/>
      <c r="BO11" s="491"/>
      <c r="BP11" s="491"/>
      <c r="BQ11" s="491"/>
      <c r="BR11" s="491"/>
      <c r="BS11" s="476"/>
      <c r="BT11" s="476"/>
      <c r="BU11" s="476"/>
      <c r="BV11" s="476"/>
      <c r="BW11" s="476"/>
      <c r="BX11" s="476"/>
      <c r="BY11" s="476"/>
      <c r="BZ11" s="476"/>
      <c r="CA11" s="476"/>
      <c r="CB11" s="476"/>
      <c r="CC11" s="476"/>
      <c r="CD11" s="476"/>
      <c r="CE11" s="476"/>
      <c r="CF11" s="476"/>
      <c r="CG11" s="476"/>
      <c r="CH11" s="476"/>
      <c r="CI11" s="476"/>
    </row>
    <row r="12" spans="1:87" ht="35.25" customHeight="1" x14ac:dyDescent="0.35">
      <c r="A12" s="686"/>
      <c r="B12" s="687"/>
      <c r="D12" s="491"/>
      <c r="E12" s="603"/>
      <c r="F12" s="491"/>
      <c r="G12" s="491"/>
      <c r="H12" s="491"/>
      <c r="I12" s="818">
        <v>3</v>
      </c>
      <c r="J12" s="602"/>
      <c r="K12" s="831" t="s">
        <v>803</v>
      </c>
      <c r="L12" s="832"/>
      <c r="M12" s="832"/>
      <c r="N12" s="832"/>
      <c r="O12" s="832"/>
      <c r="P12" s="832"/>
      <c r="Q12" s="832"/>
      <c r="R12" s="832"/>
      <c r="S12" s="832"/>
      <c r="T12" s="832"/>
      <c r="U12" s="832"/>
      <c r="V12" s="832"/>
      <c r="W12" s="832"/>
      <c r="X12" s="832"/>
      <c r="Y12" s="832"/>
      <c r="Z12" s="832"/>
      <c r="AA12" s="832"/>
      <c r="AB12" s="832"/>
      <c r="AC12" s="832"/>
      <c r="AD12" s="832"/>
      <c r="AE12" s="832"/>
      <c r="AF12" s="832"/>
      <c r="AG12" s="832"/>
      <c r="AH12" s="832"/>
      <c r="AI12" s="832"/>
      <c r="AJ12" s="832"/>
      <c r="AK12" s="832"/>
      <c r="AL12" s="832"/>
      <c r="AM12" s="832"/>
      <c r="AN12" s="832"/>
      <c r="AO12" s="832"/>
      <c r="AP12" s="832"/>
      <c r="AQ12" s="832"/>
      <c r="AR12" s="832"/>
      <c r="AS12" s="832"/>
      <c r="AT12" s="832"/>
      <c r="AU12" s="832"/>
      <c r="AV12" s="832"/>
      <c r="AW12" s="832"/>
      <c r="AX12" s="832"/>
      <c r="AY12" s="832"/>
      <c r="AZ12" s="832"/>
      <c r="BA12" s="832"/>
      <c r="BB12" s="832"/>
      <c r="BC12" s="833"/>
      <c r="BD12" s="491"/>
      <c r="BE12" s="491"/>
      <c r="BF12" s="491"/>
      <c r="BG12" s="491"/>
      <c r="BH12" s="491"/>
      <c r="BI12" s="491"/>
      <c r="BJ12" s="491"/>
      <c r="BK12" s="491"/>
      <c r="BL12" s="491"/>
      <c r="BM12" s="491"/>
      <c r="BN12" s="491"/>
      <c r="BO12" s="491"/>
      <c r="BP12" s="491"/>
      <c r="BQ12" s="491"/>
      <c r="BR12" s="491"/>
      <c r="BS12" s="476"/>
      <c r="BT12" s="476"/>
      <c r="BU12" s="476"/>
      <c r="BV12" s="476"/>
      <c r="BW12" s="476"/>
      <c r="BX12" s="476"/>
      <c r="BY12" s="476"/>
      <c r="BZ12" s="476"/>
      <c r="CA12" s="476"/>
      <c r="CB12" s="476"/>
      <c r="CC12" s="476"/>
      <c r="CD12" s="476"/>
      <c r="CE12" s="476"/>
      <c r="CF12" s="476"/>
      <c r="CG12" s="476"/>
      <c r="CH12" s="476"/>
      <c r="CI12" s="476"/>
    </row>
    <row r="13" spans="1:87" ht="35.25" customHeight="1" thickBot="1" x14ac:dyDescent="0.4">
      <c r="A13" s="686"/>
      <c r="B13" s="687"/>
      <c r="D13" s="491"/>
      <c r="E13" s="603"/>
      <c r="F13" s="491"/>
      <c r="G13" s="491"/>
      <c r="H13" s="491"/>
      <c r="I13" s="818"/>
      <c r="J13" s="491"/>
      <c r="K13" s="834"/>
      <c r="L13" s="835"/>
      <c r="M13" s="835"/>
      <c r="N13" s="835"/>
      <c r="O13" s="835"/>
      <c r="P13" s="835"/>
      <c r="Q13" s="835"/>
      <c r="R13" s="835"/>
      <c r="S13" s="835"/>
      <c r="T13" s="835"/>
      <c r="U13" s="835"/>
      <c r="V13" s="835"/>
      <c r="W13" s="835"/>
      <c r="X13" s="835"/>
      <c r="Y13" s="835"/>
      <c r="Z13" s="835"/>
      <c r="AA13" s="835"/>
      <c r="AB13" s="835"/>
      <c r="AC13" s="835"/>
      <c r="AD13" s="835"/>
      <c r="AE13" s="835"/>
      <c r="AF13" s="835"/>
      <c r="AG13" s="835"/>
      <c r="AH13" s="835"/>
      <c r="AI13" s="835"/>
      <c r="AJ13" s="835"/>
      <c r="AK13" s="835"/>
      <c r="AL13" s="835"/>
      <c r="AM13" s="835"/>
      <c r="AN13" s="835"/>
      <c r="AO13" s="835"/>
      <c r="AP13" s="835"/>
      <c r="AQ13" s="835"/>
      <c r="AR13" s="835"/>
      <c r="AS13" s="835"/>
      <c r="AT13" s="835"/>
      <c r="AU13" s="835"/>
      <c r="AV13" s="835"/>
      <c r="AW13" s="835"/>
      <c r="AX13" s="835"/>
      <c r="AY13" s="835"/>
      <c r="AZ13" s="835"/>
      <c r="BA13" s="835"/>
      <c r="BB13" s="835"/>
      <c r="BC13" s="836"/>
      <c r="BD13" s="491"/>
      <c r="BE13" s="491"/>
      <c r="BF13" s="491"/>
      <c r="BG13" s="491"/>
      <c r="BH13" s="491"/>
      <c r="BI13" s="491"/>
      <c r="BJ13" s="491"/>
      <c r="BK13" s="491"/>
      <c r="BL13" s="491"/>
      <c r="BM13" s="491"/>
      <c r="BN13" s="491"/>
      <c r="BO13" s="491"/>
      <c r="BP13" s="491"/>
      <c r="BQ13" s="491"/>
      <c r="BR13" s="491"/>
      <c r="BS13" s="476"/>
      <c r="BT13" s="476"/>
      <c r="BU13" s="476"/>
      <c r="BV13" s="476"/>
      <c r="BW13" s="476"/>
      <c r="BX13" s="476"/>
      <c r="BY13" s="476"/>
      <c r="BZ13" s="476"/>
      <c r="CA13" s="476"/>
      <c r="CB13" s="476"/>
      <c r="CC13" s="476"/>
      <c r="CD13" s="476"/>
      <c r="CE13" s="476"/>
      <c r="CF13" s="476"/>
      <c r="CG13" s="476"/>
      <c r="CH13" s="476"/>
      <c r="CI13" s="476"/>
    </row>
    <row r="14" spans="1:87" ht="41.25" customHeight="1" thickBot="1" x14ac:dyDescent="0.4">
      <c r="A14" s="686"/>
      <c r="B14" s="687"/>
      <c r="D14" s="491"/>
      <c r="E14" s="603"/>
      <c r="F14" s="491"/>
      <c r="G14" s="491"/>
      <c r="H14" s="491"/>
      <c r="I14" s="491"/>
      <c r="J14" s="491"/>
      <c r="K14" s="491"/>
      <c r="L14" s="491"/>
      <c r="M14" s="491"/>
      <c r="N14" s="491"/>
      <c r="O14" s="491"/>
      <c r="P14" s="491"/>
      <c r="Q14" s="491"/>
      <c r="R14" s="491"/>
      <c r="S14" s="491"/>
      <c r="T14" s="491"/>
      <c r="U14" s="491"/>
      <c r="V14" s="491"/>
      <c r="W14" s="491"/>
      <c r="X14" s="491"/>
      <c r="Y14" s="491"/>
      <c r="Z14" s="491"/>
      <c r="AA14" s="491"/>
      <c r="AB14" s="491"/>
      <c r="AC14" s="491"/>
      <c r="AD14" s="491"/>
      <c r="AE14" s="491"/>
      <c r="AF14" s="491"/>
      <c r="AG14" s="491"/>
      <c r="AH14" s="491"/>
      <c r="AI14" s="491"/>
      <c r="AJ14" s="491"/>
      <c r="AK14" s="491"/>
      <c r="AL14" s="491"/>
      <c r="AM14" s="491"/>
      <c r="AN14" s="491"/>
      <c r="AO14" s="491"/>
      <c r="AP14" s="491"/>
      <c r="AQ14" s="491"/>
      <c r="AR14" s="491"/>
      <c r="AS14" s="491"/>
      <c r="AT14" s="491"/>
      <c r="AU14" s="491"/>
      <c r="AV14" s="491"/>
      <c r="AW14" s="491"/>
      <c r="AX14" s="491"/>
      <c r="AY14" s="491"/>
      <c r="AZ14" s="491"/>
      <c r="BA14" s="491"/>
      <c r="BB14" s="491"/>
      <c r="BC14" s="491"/>
      <c r="BD14" s="491"/>
      <c r="BE14" s="491"/>
      <c r="BF14" s="491"/>
      <c r="BG14" s="491"/>
      <c r="BH14" s="491"/>
      <c r="BI14" s="491"/>
      <c r="BJ14" s="491"/>
      <c r="BK14" s="491"/>
      <c r="BL14" s="491"/>
      <c r="BM14" s="491"/>
      <c r="BN14" s="491"/>
      <c r="BO14" s="491"/>
      <c r="BP14" s="491"/>
      <c r="BQ14" s="491"/>
      <c r="BR14" s="491"/>
      <c r="BS14" s="476"/>
      <c r="BT14" s="476"/>
      <c r="BU14" s="476"/>
      <c r="BV14" s="476"/>
      <c r="BW14" s="476"/>
      <c r="BX14" s="476"/>
      <c r="BY14" s="476"/>
      <c r="BZ14" s="476"/>
      <c r="CA14" s="476"/>
      <c r="CB14" s="476"/>
      <c r="CC14" s="476"/>
      <c r="CD14" s="476"/>
      <c r="CE14" s="476"/>
      <c r="CF14" s="476"/>
      <c r="CG14" s="476"/>
      <c r="CH14" s="476"/>
      <c r="CI14" s="476"/>
    </row>
    <row r="15" spans="1:87" ht="46.5" customHeight="1" x14ac:dyDescent="0.35">
      <c r="A15" s="686">
        <f>K15</f>
        <v>4</v>
      </c>
      <c r="B15" s="687">
        <f>COLUMN(K15)</f>
        <v>11</v>
      </c>
      <c r="D15" s="491"/>
      <c r="E15" s="603">
        <v>4</v>
      </c>
      <c r="F15" s="491"/>
      <c r="G15" s="491"/>
      <c r="H15" s="491"/>
      <c r="I15" s="491"/>
      <c r="J15" s="491"/>
      <c r="K15" s="818">
        <v>4</v>
      </c>
      <c r="L15" s="491"/>
      <c r="M15" s="819" t="s">
        <v>720</v>
      </c>
      <c r="N15" s="820"/>
      <c r="O15" s="820"/>
      <c r="P15" s="820"/>
      <c r="Q15" s="820"/>
      <c r="R15" s="820"/>
      <c r="S15" s="820"/>
      <c r="T15" s="820"/>
      <c r="U15" s="820"/>
      <c r="V15" s="820"/>
      <c r="W15" s="820"/>
      <c r="X15" s="820"/>
      <c r="Y15" s="820"/>
      <c r="Z15" s="820"/>
      <c r="AA15" s="820"/>
      <c r="AB15" s="820"/>
      <c r="AC15" s="820"/>
      <c r="AD15" s="820"/>
      <c r="AE15" s="821"/>
      <c r="AF15" s="822" t="s">
        <v>458</v>
      </c>
      <c r="AG15" s="823"/>
      <c r="AH15" s="823"/>
      <c r="AI15" s="823"/>
      <c r="AJ15" s="823"/>
      <c r="AK15" s="823"/>
      <c r="AL15" s="824"/>
      <c r="AM15" s="825" t="s">
        <v>776</v>
      </c>
      <c r="AN15" s="826"/>
      <c r="AO15" s="827"/>
      <c r="AP15" s="828" t="s">
        <v>796</v>
      </c>
      <c r="AQ15" s="829"/>
      <c r="AR15" s="829"/>
      <c r="AS15" s="829"/>
      <c r="AT15" s="829"/>
      <c r="AU15" s="829"/>
      <c r="AV15" s="829"/>
      <c r="AW15" s="829"/>
      <c r="AX15" s="829"/>
      <c r="AY15" s="829"/>
      <c r="AZ15" s="829"/>
      <c r="BA15" s="829"/>
      <c r="BB15" s="829"/>
      <c r="BC15" s="829"/>
      <c r="BD15" s="829"/>
      <c r="BE15" s="830"/>
      <c r="BF15" s="491"/>
      <c r="BG15" s="491"/>
      <c r="BH15" s="491"/>
      <c r="BI15" s="491"/>
      <c r="BJ15" s="491"/>
      <c r="BK15" s="491"/>
      <c r="BL15" s="491"/>
      <c r="BM15" s="491"/>
      <c r="BN15" s="491"/>
      <c r="BO15" s="491"/>
      <c r="BP15" s="491"/>
      <c r="BQ15" s="491"/>
      <c r="BR15" s="491"/>
      <c r="BS15" s="476"/>
      <c r="BT15" s="476"/>
      <c r="BU15" s="476"/>
      <c r="BV15" s="476"/>
      <c r="BW15" s="476"/>
      <c r="BX15" s="476"/>
      <c r="BY15" s="476"/>
      <c r="BZ15" s="476"/>
      <c r="CA15" s="476"/>
      <c r="CB15" s="476"/>
      <c r="CC15" s="476"/>
      <c r="CD15" s="476"/>
      <c r="CE15" s="476"/>
      <c r="CF15" s="476"/>
      <c r="CG15" s="476"/>
      <c r="CH15" s="476"/>
      <c r="CI15" s="476"/>
    </row>
    <row r="16" spans="1:87" ht="35.25" customHeight="1" x14ac:dyDescent="0.35">
      <c r="A16" s="686"/>
      <c r="B16" s="687"/>
      <c r="D16" s="491"/>
      <c r="E16" s="603"/>
      <c r="F16" s="491"/>
      <c r="G16" s="491"/>
      <c r="H16" s="491"/>
      <c r="I16" s="491"/>
      <c r="J16" s="491"/>
      <c r="K16" s="818">
        <v>4</v>
      </c>
      <c r="L16" s="602"/>
      <c r="M16" s="831" t="s">
        <v>790</v>
      </c>
      <c r="N16" s="832"/>
      <c r="O16" s="832"/>
      <c r="P16" s="832"/>
      <c r="Q16" s="832"/>
      <c r="R16" s="832"/>
      <c r="S16" s="832"/>
      <c r="T16" s="832"/>
      <c r="U16" s="832"/>
      <c r="V16" s="832"/>
      <c r="W16" s="832"/>
      <c r="X16" s="832"/>
      <c r="Y16" s="832"/>
      <c r="Z16" s="832"/>
      <c r="AA16" s="832"/>
      <c r="AB16" s="832"/>
      <c r="AC16" s="832"/>
      <c r="AD16" s="832"/>
      <c r="AE16" s="832"/>
      <c r="AF16" s="832"/>
      <c r="AG16" s="832"/>
      <c r="AH16" s="832"/>
      <c r="AI16" s="832"/>
      <c r="AJ16" s="832"/>
      <c r="AK16" s="832"/>
      <c r="AL16" s="832"/>
      <c r="AM16" s="832"/>
      <c r="AN16" s="832"/>
      <c r="AO16" s="832"/>
      <c r="AP16" s="832"/>
      <c r="AQ16" s="832"/>
      <c r="AR16" s="832"/>
      <c r="AS16" s="832"/>
      <c r="AT16" s="832"/>
      <c r="AU16" s="832"/>
      <c r="AV16" s="832"/>
      <c r="AW16" s="832"/>
      <c r="AX16" s="832"/>
      <c r="AY16" s="832"/>
      <c r="AZ16" s="832"/>
      <c r="BA16" s="832"/>
      <c r="BB16" s="832"/>
      <c r="BC16" s="832"/>
      <c r="BD16" s="832"/>
      <c r="BE16" s="833"/>
      <c r="BF16" s="491"/>
      <c r="BG16" s="491"/>
      <c r="BH16" s="491"/>
      <c r="BI16" s="491"/>
      <c r="BJ16" s="491"/>
      <c r="BK16" s="491"/>
      <c r="BL16" s="491"/>
      <c r="BM16" s="491"/>
      <c r="BN16" s="491"/>
      <c r="BO16" s="491"/>
      <c r="BP16" s="491"/>
      <c r="BQ16" s="491"/>
      <c r="BR16" s="491"/>
      <c r="BS16" s="476"/>
      <c r="BT16" s="476"/>
      <c r="BU16" s="476"/>
      <c r="BV16" s="476"/>
      <c r="BW16" s="476"/>
      <c r="BX16" s="476"/>
      <c r="BY16" s="476"/>
      <c r="BZ16" s="476"/>
      <c r="CA16" s="476"/>
      <c r="CB16" s="476"/>
      <c r="CC16" s="476"/>
      <c r="CD16" s="476"/>
      <c r="CE16" s="476"/>
      <c r="CF16" s="476"/>
      <c r="CG16" s="476"/>
      <c r="CH16" s="476"/>
      <c r="CI16" s="476"/>
    </row>
    <row r="17" spans="1:87" ht="35.25" customHeight="1" thickBot="1" x14ac:dyDescent="0.4">
      <c r="A17" s="686"/>
      <c r="B17" s="687"/>
      <c r="D17" s="491"/>
      <c r="E17" s="603"/>
      <c r="F17" s="491"/>
      <c r="G17" s="491"/>
      <c r="H17" s="491"/>
      <c r="I17" s="491"/>
      <c r="J17" s="491"/>
      <c r="K17" s="818"/>
      <c r="L17" s="491"/>
      <c r="M17" s="834"/>
      <c r="N17" s="835"/>
      <c r="O17" s="835"/>
      <c r="P17" s="835"/>
      <c r="Q17" s="835"/>
      <c r="R17" s="835"/>
      <c r="S17" s="835"/>
      <c r="T17" s="835"/>
      <c r="U17" s="835"/>
      <c r="V17" s="835"/>
      <c r="W17" s="835"/>
      <c r="X17" s="835"/>
      <c r="Y17" s="835"/>
      <c r="Z17" s="835"/>
      <c r="AA17" s="835"/>
      <c r="AB17" s="835"/>
      <c r="AC17" s="835"/>
      <c r="AD17" s="835"/>
      <c r="AE17" s="835"/>
      <c r="AF17" s="835"/>
      <c r="AG17" s="835"/>
      <c r="AH17" s="835"/>
      <c r="AI17" s="835"/>
      <c r="AJ17" s="835"/>
      <c r="AK17" s="835"/>
      <c r="AL17" s="835"/>
      <c r="AM17" s="835"/>
      <c r="AN17" s="835"/>
      <c r="AO17" s="835"/>
      <c r="AP17" s="835"/>
      <c r="AQ17" s="835"/>
      <c r="AR17" s="835"/>
      <c r="AS17" s="835"/>
      <c r="AT17" s="835"/>
      <c r="AU17" s="835"/>
      <c r="AV17" s="835"/>
      <c r="AW17" s="835"/>
      <c r="AX17" s="835"/>
      <c r="AY17" s="835"/>
      <c r="AZ17" s="835"/>
      <c r="BA17" s="835"/>
      <c r="BB17" s="835"/>
      <c r="BC17" s="835"/>
      <c r="BD17" s="835"/>
      <c r="BE17" s="836"/>
      <c r="BF17" s="491"/>
      <c r="BG17" s="491"/>
      <c r="BH17" s="491"/>
      <c r="BI17" s="491"/>
      <c r="BJ17" s="491"/>
      <c r="BK17" s="491"/>
      <c r="BL17" s="491"/>
      <c r="BM17" s="491"/>
      <c r="BN17" s="491"/>
      <c r="BO17" s="491"/>
      <c r="BP17" s="491"/>
      <c r="BQ17" s="491"/>
      <c r="BR17" s="491"/>
      <c r="BS17" s="476"/>
      <c r="BT17" s="476"/>
      <c r="BU17" s="476"/>
      <c r="BV17" s="476"/>
      <c r="BW17" s="476"/>
      <c r="BX17" s="476"/>
      <c r="BY17" s="476"/>
      <c r="BZ17" s="476"/>
      <c r="CA17" s="476"/>
      <c r="CB17" s="476"/>
      <c r="CC17" s="476"/>
      <c r="CD17" s="476"/>
      <c r="CE17" s="476"/>
      <c r="CF17" s="476"/>
      <c r="CG17" s="476"/>
      <c r="CH17" s="476"/>
      <c r="CI17" s="476"/>
    </row>
    <row r="18" spans="1:87" ht="41.25" customHeight="1" thickBot="1" x14ac:dyDescent="0.4">
      <c r="A18" s="686"/>
      <c r="B18" s="687"/>
      <c r="D18" s="491"/>
      <c r="E18" s="603"/>
      <c r="F18" s="491"/>
      <c r="G18" s="491"/>
      <c r="H18" s="491"/>
      <c r="I18" s="491"/>
      <c r="J18" s="491"/>
      <c r="K18" s="491"/>
      <c r="L18" s="491"/>
      <c r="M18" s="491"/>
      <c r="N18" s="491"/>
      <c r="O18" s="491"/>
      <c r="P18" s="491"/>
      <c r="Q18" s="491"/>
      <c r="R18" s="491"/>
      <c r="S18" s="491"/>
      <c r="T18" s="491"/>
      <c r="U18" s="491"/>
      <c r="V18" s="491"/>
      <c r="W18" s="491"/>
      <c r="X18" s="491"/>
      <c r="Y18" s="491"/>
      <c r="Z18" s="491"/>
      <c r="AA18" s="491"/>
      <c r="AB18" s="491"/>
      <c r="AC18" s="491"/>
      <c r="AD18" s="491"/>
      <c r="AE18" s="491"/>
      <c r="AF18" s="491"/>
      <c r="AG18" s="491"/>
      <c r="AH18" s="491"/>
      <c r="AI18" s="491"/>
      <c r="AJ18" s="491"/>
      <c r="AK18" s="491"/>
      <c r="AL18" s="491"/>
      <c r="AM18" s="491"/>
      <c r="AN18" s="491"/>
      <c r="AO18" s="491"/>
      <c r="AP18" s="491"/>
      <c r="AQ18" s="491"/>
      <c r="AR18" s="491"/>
      <c r="AS18" s="491"/>
      <c r="AT18" s="491"/>
      <c r="AU18" s="491"/>
      <c r="AV18" s="491"/>
      <c r="AW18" s="491"/>
      <c r="AX18" s="491"/>
      <c r="AY18" s="491"/>
      <c r="AZ18" s="491"/>
      <c r="BA18" s="491"/>
      <c r="BB18" s="491"/>
      <c r="BC18" s="491"/>
      <c r="BD18" s="491"/>
      <c r="BE18" s="491"/>
      <c r="BF18" s="491"/>
      <c r="BG18" s="491"/>
      <c r="BH18" s="491"/>
      <c r="BI18" s="491"/>
      <c r="BJ18" s="491"/>
      <c r="BK18" s="491"/>
      <c r="BL18" s="491"/>
      <c r="BM18" s="491"/>
      <c r="BN18" s="491"/>
      <c r="BO18" s="491"/>
      <c r="BP18" s="491"/>
      <c r="BQ18" s="491"/>
      <c r="BR18" s="491"/>
      <c r="BS18" s="476"/>
      <c r="BT18" s="476"/>
      <c r="BU18" s="476"/>
      <c r="BV18" s="476"/>
      <c r="BW18" s="476"/>
      <c r="BX18" s="476"/>
      <c r="BY18" s="476"/>
      <c r="BZ18" s="476"/>
      <c r="CA18" s="476"/>
      <c r="CB18" s="476"/>
      <c r="CC18" s="476"/>
      <c r="CD18" s="476"/>
      <c r="CE18" s="476"/>
      <c r="CF18" s="476"/>
      <c r="CG18" s="476"/>
      <c r="CH18" s="476"/>
      <c r="CI18" s="476"/>
    </row>
    <row r="19" spans="1:87" ht="46.5" customHeight="1" x14ac:dyDescent="0.35">
      <c r="A19" s="686">
        <f>M19</f>
        <v>5</v>
      </c>
      <c r="B19" s="687">
        <f>COLUMN(M19)</f>
        <v>13</v>
      </c>
      <c r="D19" s="491"/>
      <c r="E19" s="603">
        <v>5</v>
      </c>
      <c r="F19" s="491"/>
      <c r="G19" s="491"/>
      <c r="H19" s="491"/>
      <c r="I19" s="491"/>
      <c r="J19" s="491"/>
      <c r="K19" s="491"/>
      <c r="L19" s="491"/>
      <c r="M19" s="818">
        <v>5</v>
      </c>
      <c r="N19" s="491"/>
      <c r="O19" s="819" t="s">
        <v>778</v>
      </c>
      <c r="P19" s="820"/>
      <c r="Q19" s="820"/>
      <c r="R19" s="820"/>
      <c r="S19" s="820"/>
      <c r="T19" s="820"/>
      <c r="U19" s="820"/>
      <c r="V19" s="820"/>
      <c r="W19" s="820"/>
      <c r="X19" s="820"/>
      <c r="Y19" s="820"/>
      <c r="Z19" s="820"/>
      <c r="AA19" s="820"/>
      <c r="AB19" s="820"/>
      <c r="AC19" s="820"/>
      <c r="AD19" s="820"/>
      <c r="AE19" s="820"/>
      <c r="AF19" s="820"/>
      <c r="AG19" s="821"/>
      <c r="AH19" s="822" t="s">
        <v>458</v>
      </c>
      <c r="AI19" s="823"/>
      <c r="AJ19" s="823"/>
      <c r="AK19" s="823"/>
      <c r="AL19" s="823"/>
      <c r="AM19" s="823"/>
      <c r="AN19" s="824"/>
      <c r="AO19" s="825" t="s">
        <v>776</v>
      </c>
      <c r="AP19" s="826"/>
      <c r="AQ19" s="827"/>
      <c r="AR19" s="828" t="s">
        <v>804</v>
      </c>
      <c r="AS19" s="829"/>
      <c r="AT19" s="829"/>
      <c r="AU19" s="829"/>
      <c r="AV19" s="829"/>
      <c r="AW19" s="829"/>
      <c r="AX19" s="829"/>
      <c r="AY19" s="829"/>
      <c r="AZ19" s="829"/>
      <c r="BA19" s="829"/>
      <c r="BB19" s="829"/>
      <c r="BC19" s="829"/>
      <c r="BD19" s="829"/>
      <c r="BE19" s="829"/>
      <c r="BF19" s="829"/>
      <c r="BG19" s="830"/>
      <c r="BH19" s="491"/>
      <c r="BI19" s="491"/>
      <c r="BJ19" s="491"/>
      <c r="BK19" s="491"/>
      <c r="BL19" s="491"/>
      <c r="BM19" s="491"/>
      <c r="BN19" s="491"/>
      <c r="BO19" s="491"/>
      <c r="BP19" s="491"/>
      <c r="BQ19" s="491"/>
      <c r="BR19" s="491"/>
      <c r="BS19" s="476"/>
      <c r="BT19" s="476"/>
      <c r="BU19" s="476"/>
      <c r="BV19" s="476"/>
      <c r="BW19" s="476"/>
      <c r="BX19" s="476"/>
      <c r="BY19" s="476"/>
      <c r="BZ19" s="476"/>
      <c r="CA19" s="476"/>
      <c r="CB19" s="476"/>
      <c r="CC19" s="476"/>
      <c r="CD19" s="476"/>
      <c r="CE19" s="476"/>
      <c r="CF19" s="476"/>
      <c r="CG19" s="476"/>
      <c r="CH19" s="476"/>
      <c r="CI19" s="476"/>
    </row>
    <row r="20" spans="1:87" ht="35.25" customHeight="1" x14ac:dyDescent="0.35">
      <c r="A20" s="686"/>
      <c r="B20" s="687"/>
      <c r="D20" s="491"/>
      <c r="E20" s="603"/>
      <c r="F20" s="491"/>
      <c r="G20" s="491"/>
      <c r="H20" s="491"/>
      <c r="I20" s="491"/>
      <c r="J20" s="491"/>
      <c r="K20" s="491"/>
      <c r="L20" s="491"/>
      <c r="M20" s="818">
        <v>5</v>
      </c>
      <c r="N20" s="602"/>
      <c r="O20" s="831" t="s">
        <v>788</v>
      </c>
      <c r="P20" s="832"/>
      <c r="Q20" s="832"/>
      <c r="R20" s="832"/>
      <c r="S20" s="832"/>
      <c r="T20" s="832"/>
      <c r="U20" s="832"/>
      <c r="V20" s="832"/>
      <c r="W20" s="832"/>
      <c r="X20" s="832"/>
      <c r="Y20" s="832"/>
      <c r="Z20" s="832"/>
      <c r="AA20" s="832"/>
      <c r="AB20" s="832"/>
      <c r="AC20" s="832"/>
      <c r="AD20" s="832"/>
      <c r="AE20" s="832"/>
      <c r="AF20" s="832"/>
      <c r="AG20" s="832"/>
      <c r="AH20" s="832"/>
      <c r="AI20" s="832"/>
      <c r="AJ20" s="832"/>
      <c r="AK20" s="832"/>
      <c r="AL20" s="832"/>
      <c r="AM20" s="832"/>
      <c r="AN20" s="832"/>
      <c r="AO20" s="832"/>
      <c r="AP20" s="832"/>
      <c r="AQ20" s="832"/>
      <c r="AR20" s="832"/>
      <c r="AS20" s="832"/>
      <c r="AT20" s="832"/>
      <c r="AU20" s="832"/>
      <c r="AV20" s="832"/>
      <c r="AW20" s="832"/>
      <c r="AX20" s="832"/>
      <c r="AY20" s="832"/>
      <c r="AZ20" s="832"/>
      <c r="BA20" s="832"/>
      <c r="BB20" s="832"/>
      <c r="BC20" s="832"/>
      <c r="BD20" s="832"/>
      <c r="BE20" s="832"/>
      <c r="BF20" s="832"/>
      <c r="BG20" s="833"/>
      <c r="BH20" s="491"/>
      <c r="BI20" s="491"/>
      <c r="BJ20" s="491"/>
      <c r="BK20" s="491"/>
      <c r="BL20" s="491"/>
      <c r="BM20" s="491"/>
      <c r="BN20" s="491"/>
      <c r="BO20" s="491"/>
      <c r="BP20" s="491"/>
      <c r="BQ20" s="491"/>
      <c r="BR20" s="491"/>
      <c r="BS20" s="476"/>
      <c r="BT20" s="476"/>
      <c r="BU20" s="476"/>
      <c r="BV20" s="476"/>
      <c r="BW20" s="476"/>
      <c r="BX20" s="476"/>
      <c r="BY20" s="476"/>
      <c r="BZ20" s="476"/>
      <c r="CA20" s="476"/>
      <c r="CB20" s="476"/>
      <c r="CC20" s="476"/>
      <c r="CD20" s="476"/>
      <c r="CE20" s="476"/>
      <c r="CF20" s="476"/>
      <c r="CG20" s="476"/>
      <c r="CH20" s="476"/>
      <c r="CI20" s="476"/>
    </row>
    <row r="21" spans="1:87" ht="35.25" customHeight="1" thickBot="1" x14ac:dyDescent="0.4">
      <c r="A21" s="686"/>
      <c r="B21" s="687"/>
      <c r="D21" s="491"/>
      <c r="E21" s="603"/>
      <c r="F21" s="491"/>
      <c r="G21" s="491"/>
      <c r="H21" s="491"/>
      <c r="I21" s="491"/>
      <c r="J21" s="491"/>
      <c r="K21" s="491"/>
      <c r="L21" s="491"/>
      <c r="M21" s="818"/>
      <c r="N21" s="491"/>
      <c r="O21" s="834"/>
      <c r="P21" s="835"/>
      <c r="Q21" s="835"/>
      <c r="R21" s="835"/>
      <c r="S21" s="835"/>
      <c r="T21" s="835"/>
      <c r="U21" s="835"/>
      <c r="V21" s="835"/>
      <c r="W21" s="835"/>
      <c r="X21" s="835"/>
      <c r="Y21" s="835"/>
      <c r="Z21" s="835"/>
      <c r="AA21" s="835"/>
      <c r="AB21" s="835"/>
      <c r="AC21" s="835"/>
      <c r="AD21" s="835"/>
      <c r="AE21" s="835"/>
      <c r="AF21" s="835"/>
      <c r="AG21" s="835"/>
      <c r="AH21" s="835"/>
      <c r="AI21" s="835"/>
      <c r="AJ21" s="835"/>
      <c r="AK21" s="835"/>
      <c r="AL21" s="835"/>
      <c r="AM21" s="835"/>
      <c r="AN21" s="835"/>
      <c r="AO21" s="835"/>
      <c r="AP21" s="835"/>
      <c r="AQ21" s="835"/>
      <c r="AR21" s="835"/>
      <c r="AS21" s="835"/>
      <c r="AT21" s="835"/>
      <c r="AU21" s="835"/>
      <c r="AV21" s="835"/>
      <c r="AW21" s="835"/>
      <c r="AX21" s="835"/>
      <c r="AY21" s="835"/>
      <c r="AZ21" s="835"/>
      <c r="BA21" s="835"/>
      <c r="BB21" s="835"/>
      <c r="BC21" s="835"/>
      <c r="BD21" s="835"/>
      <c r="BE21" s="835"/>
      <c r="BF21" s="835"/>
      <c r="BG21" s="836"/>
      <c r="BH21" s="491"/>
      <c r="BI21" s="491"/>
      <c r="BJ21" s="491"/>
      <c r="BK21" s="491"/>
      <c r="BL21" s="491"/>
      <c r="BM21" s="491"/>
      <c r="BN21" s="491"/>
      <c r="BO21" s="491"/>
      <c r="BP21" s="491"/>
      <c r="BQ21" s="491"/>
      <c r="BR21" s="491"/>
      <c r="BS21" s="476"/>
      <c r="BT21" s="476"/>
      <c r="BU21" s="476"/>
      <c r="BV21" s="476"/>
      <c r="BW21" s="476"/>
      <c r="BX21" s="476"/>
      <c r="BY21" s="476"/>
      <c r="BZ21" s="476"/>
      <c r="CA21" s="476"/>
      <c r="CB21" s="476"/>
      <c r="CC21" s="476"/>
      <c r="CD21" s="476"/>
      <c r="CE21" s="476"/>
      <c r="CF21" s="476"/>
      <c r="CG21" s="476"/>
      <c r="CH21" s="476"/>
      <c r="CI21" s="476"/>
    </row>
    <row r="22" spans="1:87" ht="41.25" customHeight="1" thickBot="1" x14ac:dyDescent="0.4">
      <c r="A22" s="686"/>
      <c r="B22" s="687"/>
      <c r="D22" s="491"/>
      <c r="E22" s="603"/>
      <c r="F22" s="491"/>
      <c r="G22" s="491"/>
      <c r="H22" s="491"/>
      <c r="I22" s="491"/>
      <c r="J22" s="491"/>
      <c r="K22" s="491"/>
      <c r="L22" s="491"/>
      <c r="M22" s="491"/>
      <c r="N22" s="491"/>
      <c r="O22" s="491"/>
      <c r="P22" s="491"/>
      <c r="Q22" s="491"/>
      <c r="R22" s="491"/>
      <c r="S22" s="491"/>
      <c r="T22" s="491"/>
      <c r="U22" s="491"/>
      <c r="V22" s="491"/>
      <c r="W22" s="491"/>
      <c r="X22" s="491"/>
      <c r="Y22" s="491"/>
      <c r="Z22" s="491"/>
      <c r="AA22" s="491"/>
      <c r="AB22" s="491"/>
      <c r="AC22" s="491"/>
      <c r="AD22" s="491"/>
      <c r="AE22" s="491"/>
      <c r="AF22" s="491"/>
      <c r="AG22" s="491"/>
      <c r="AH22" s="491"/>
      <c r="AI22" s="491"/>
      <c r="AJ22" s="491"/>
      <c r="AK22" s="491"/>
      <c r="AL22" s="491"/>
      <c r="AM22" s="491"/>
      <c r="AN22" s="491"/>
      <c r="AO22" s="491"/>
      <c r="AP22" s="491"/>
      <c r="AQ22" s="491"/>
      <c r="AR22" s="491"/>
      <c r="AS22" s="491"/>
      <c r="AT22" s="491"/>
      <c r="AU22" s="491"/>
      <c r="AV22" s="491"/>
      <c r="AW22" s="491"/>
      <c r="AX22" s="491"/>
      <c r="AY22" s="491"/>
      <c r="AZ22" s="491"/>
      <c r="BA22" s="491"/>
      <c r="BB22" s="491"/>
      <c r="BC22" s="491"/>
      <c r="BD22" s="491"/>
      <c r="BE22" s="491"/>
      <c r="BF22" s="491"/>
      <c r="BG22" s="491"/>
      <c r="BH22" s="491"/>
      <c r="BI22" s="491"/>
      <c r="BJ22" s="491"/>
      <c r="BK22" s="491"/>
      <c r="BL22" s="491"/>
      <c r="BM22" s="491"/>
      <c r="BN22" s="491"/>
      <c r="BO22" s="491"/>
      <c r="BP22" s="491"/>
      <c r="BQ22" s="491"/>
      <c r="BR22" s="491"/>
      <c r="BS22" s="476"/>
      <c r="BT22" s="476"/>
      <c r="BU22" s="476"/>
      <c r="BV22" s="476"/>
      <c r="BW22" s="476"/>
      <c r="BX22" s="476"/>
      <c r="BY22" s="476"/>
      <c r="BZ22" s="476"/>
      <c r="CA22" s="476"/>
      <c r="CB22" s="476"/>
      <c r="CC22" s="476"/>
      <c r="CD22" s="476"/>
      <c r="CE22" s="476"/>
      <c r="CF22" s="476"/>
      <c r="CG22" s="476"/>
      <c r="CH22" s="476"/>
      <c r="CI22" s="476"/>
    </row>
    <row r="23" spans="1:87" ht="46.5" customHeight="1" x14ac:dyDescent="0.35">
      <c r="A23" s="686">
        <f>O23</f>
        <v>6</v>
      </c>
      <c r="B23" s="687">
        <f>COLUMN(O23)</f>
        <v>15</v>
      </c>
      <c r="D23" s="491"/>
      <c r="E23" s="603">
        <v>6</v>
      </c>
      <c r="F23" s="491"/>
      <c r="G23" s="491"/>
      <c r="H23" s="491"/>
      <c r="I23" s="491"/>
      <c r="J23" s="491"/>
      <c r="K23" s="491"/>
      <c r="L23" s="491"/>
      <c r="M23" s="491"/>
      <c r="N23" s="491"/>
      <c r="O23" s="818">
        <v>6</v>
      </c>
      <c r="P23" s="491"/>
      <c r="Q23" s="819" t="s">
        <v>777</v>
      </c>
      <c r="R23" s="820"/>
      <c r="S23" s="820"/>
      <c r="T23" s="820"/>
      <c r="U23" s="820"/>
      <c r="V23" s="820"/>
      <c r="W23" s="820"/>
      <c r="X23" s="820"/>
      <c r="Y23" s="820"/>
      <c r="Z23" s="820"/>
      <c r="AA23" s="820"/>
      <c r="AB23" s="820"/>
      <c r="AC23" s="820"/>
      <c r="AD23" s="820"/>
      <c r="AE23" s="820"/>
      <c r="AF23" s="820"/>
      <c r="AG23" s="820"/>
      <c r="AH23" s="820"/>
      <c r="AI23" s="821"/>
      <c r="AJ23" s="822" t="s">
        <v>719</v>
      </c>
      <c r="AK23" s="823"/>
      <c r="AL23" s="823"/>
      <c r="AM23" s="823"/>
      <c r="AN23" s="823"/>
      <c r="AO23" s="823"/>
      <c r="AP23" s="824"/>
      <c r="AQ23" s="825" t="s">
        <v>336</v>
      </c>
      <c r="AR23" s="826"/>
      <c r="AS23" s="827"/>
      <c r="AT23" s="828" t="s">
        <v>799</v>
      </c>
      <c r="AU23" s="829"/>
      <c r="AV23" s="829"/>
      <c r="AW23" s="829"/>
      <c r="AX23" s="829"/>
      <c r="AY23" s="829"/>
      <c r="AZ23" s="829"/>
      <c r="BA23" s="829"/>
      <c r="BB23" s="829"/>
      <c r="BC23" s="829"/>
      <c r="BD23" s="829"/>
      <c r="BE23" s="829"/>
      <c r="BF23" s="829"/>
      <c r="BG23" s="829"/>
      <c r="BH23" s="829"/>
      <c r="BI23" s="830"/>
      <c r="BJ23" s="491"/>
      <c r="BK23" s="491"/>
      <c r="BL23" s="491"/>
      <c r="BM23" s="491"/>
      <c r="BN23" s="491"/>
      <c r="BO23" s="491"/>
      <c r="BP23" s="491"/>
      <c r="BQ23" s="491"/>
      <c r="BR23" s="491"/>
      <c r="BS23" s="476"/>
      <c r="BT23" s="476"/>
      <c r="BU23" s="476"/>
      <c r="BV23" s="476"/>
      <c r="BW23" s="476"/>
      <c r="BX23" s="476"/>
      <c r="BY23" s="476"/>
      <c r="BZ23" s="476"/>
      <c r="CA23" s="476"/>
      <c r="CB23" s="476"/>
      <c r="CC23" s="476"/>
      <c r="CD23" s="476"/>
      <c r="CE23" s="476"/>
      <c r="CF23" s="476"/>
      <c r="CG23" s="476"/>
      <c r="CH23" s="476"/>
      <c r="CI23" s="476"/>
    </row>
    <row r="24" spans="1:87" ht="35.25" customHeight="1" x14ac:dyDescent="0.35">
      <c r="A24" s="686"/>
      <c r="B24" s="687"/>
      <c r="D24" s="491"/>
      <c r="E24" s="603"/>
      <c r="F24" s="491"/>
      <c r="G24" s="491"/>
      <c r="H24" s="491"/>
      <c r="I24" s="491"/>
      <c r="J24" s="491"/>
      <c r="K24" s="491"/>
      <c r="L24" s="491"/>
      <c r="M24" s="491"/>
      <c r="N24" s="491"/>
      <c r="O24" s="818">
        <v>6</v>
      </c>
      <c r="P24" s="602"/>
      <c r="Q24" s="831" t="s">
        <v>805</v>
      </c>
      <c r="R24" s="832"/>
      <c r="S24" s="832"/>
      <c r="T24" s="832"/>
      <c r="U24" s="832"/>
      <c r="V24" s="832"/>
      <c r="W24" s="832"/>
      <c r="X24" s="832"/>
      <c r="Y24" s="832"/>
      <c r="Z24" s="832"/>
      <c r="AA24" s="832"/>
      <c r="AB24" s="832"/>
      <c r="AC24" s="832"/>
      <c r="AD24" s="832"/>
      <c r="AE24" s="832"/>
      <c r="AF24" s="832"/>
      <c r="AG24" s="832"/>
      <c r="AH24" s="832"/>
      <c r="AI24" s="832"/>
      <c r="AJ24" s="832"/>
      <c r="AK24" s="832"/>
      <c r="AL24" s="832"/>
      <c r="AM24" s="832"/>
      <c r="AN24" s="832"/>
      <c r="AO24" s="832"/>
      <c r="AP24" s="832"/>
      <c r="AQ24" s="832"/>
      <c r="AR24" s="832"/>
      <c r="AS24" s="832"/>
      <c r="AT24" s="832"/>
      <c r="AU24" s="832"/>
      <c r="AV24" s="832"/>
      <c r="AW24" s="832"/>
      <c r="AX24" s="832"/>
      <c r="AY24" s="832"/>
      <c r="AZ24" s="832"/>
      <c r="BA24" s="832"/>
      <c r="BB24" s="832"/>
      <c r="BC24" s="832"/>
      <c r="BD24" s="832"/>
      <c r="BE24" s="832"/>
      <c r="BF24" s="832"/>
      <c r="BG24" s="832"/>
      <c r="BH24" s="832"/>
      <c r="BI24" s="833"/>
      <c r="BJ24" s="491"/>
      <c r="BK24" s="491"/>
      <c r="BL24" s="491"/>
      <c r="BM24" s="491"/>
      <c r="BN24" s="491"/>
      <c r="BO24" s="491"/>
      <c r="BP24" s="491"/>
      <c r="BQ24" s="491"/>
      <c r="BR24" s="491"/>
      <c r="BS24" s="476"/>
      <c r="BT24" s="476"/>
      <c r="BU24" s="476"/>
      <c r="BV24" s="476"/>
      <c r="BW24" s="476"/>
      <c r="BX24" s="476"/>
      <c r="BY24" s="476"/>
      <c r="BZ24" s="476"/>
      <c r="CA24" s="476"/>
      <c r="CB24" s="476"/>
      <c r="CC24" s="476"/>
      <c r="CD24" s="476"/>
      <c r="CE24" s="476"/>
      <c r="CF24" s="476"/>
      <c r="CG24" s="476"/>
      <c r="CH24" s="476"/>
      <c r="CI24" s="476"/>
    </row>
    <row r="25" spans="1:87" ht="35.25" customHeight="1" thickBot="1" x14ac:dyDescent="0.4">
      <c r="A25" s="686"/>
      <c r="B25" s="687"/>
      <c r="D25" s="491"/>
      <c r="E25" s="603"/>
      <c r="F25" s="491"/>
      <c r="G25" s="491"/>
      <c r="H25" s="491"/>
      <c r="I25" s="491"/>
      <c r="J25" s="491"/>
      <c r="K25" s="491"/>
      <c r="L25" s="491"/>
      <c r="M25" s="491"/>
      <c r="N25" s="491"/>
      <c r="O25" s="818"/>
      <c r="P25" s="491"/>
      <c r="Q25" s="834"/>
      <c r="R25" s="835"/>
      <c r="S25" s="835"/>
      <c r="T25" s="835"/>
      <c r="U25" s="835"/>
      <c r="V25" s="835"/>
      <c r="W25" s="835"/>
      <c r="X25" s="835"/>
      <c r="Y25" s="835"/>
      <c r="Z25" s="835"/>
      <c r="AA25" s="835"/>
      <c r="AB25" s="835"/>
      <c r="AC25" s="835"/>
      <c r="AD25" s="835"/>
      <c r="AE25" s="835"/>
      <c r="AF25" s="835"/>
      <c r="AG25" s="835"/>
      <c r="AH25" s="835"/>
      <c r="AI25" s="835"/>
      <c r="AJ25" s="835"/>
      <c r="AK25" s="835"/>
      <c r="AL25" s="835"/>
      <c r="AM25" s="835"/>
      <c r="AN25" s="835"/>
      <c r="AO25" s="835"/>
      <c r="AP25" s="835"/>
      <c r="AQ25" s="835"/>
      <c r="AR25" s="835"/>
      <c r="AS25" s="835"/>
      <c r="AT25" s="835"/>
      <c r="AU25" s="835"/>
      <c r="AV25" s="835"/>
      <c r="AW25" s="835"/>
      <c r="AX25" s="835"/>
      <c r="AY25" s="835"/>
      <c r="AZ25" s="835"/>
      <c r="BA25" s="835"/>
      <c r="BB25" s="835"/>
      <c r="BC25" s="835"/>
      <c r="BD25" s="835"/>
      <c r="BE25" s="835"/>
      <c r="BF25" s="835"/>
      <c r="BG25" s="835"/>
      <c r="BH25" s="835"/>
      <c r="BI25" s="836"/>
      <c r="BJ25" s="491"/>
      <c r="BK25" s="491"/>
      <c r="BL25" s="491"/>
      <c r="BM25" s="491"/>
      <c r="BN25" s="491"/>
      <c r="BO25" s="491"/>
      <c r="BP25" s="491"/>
      <c r="BQ25" s="491"/>
      <c r="BR25" s="491"/>
      <c r="BS25" s="476"/>
      <c r="BT25" s="476"/>
      <c r="BU25" s="476"/>
      <c r="BV25" s="476"/>
      <c r="BW25" s="476"/>
      <c r="BX25" s="476"/>
      <c r="BY25" s="476"/>
      <c r="BZ25" s="476"/>
      <c r="CA25" s="476"/>
      <c r="CB25" s="476"/>
      <c r="CC25" s="476"/>
      <c r="CD25" s="476"/>
      <c r="CE25" s="476"/>
      <c r="CF25" s="476"/>
      <c r="CG25" s="476"/>
      <c r="CH25" s="476"/>
      <c r="CI25" s="476"/>
    </row>
    <row r="26" spans="1:87" ht="41.25" customHeight="1" thickBot="1" x14ac:dyDescent="0.4">
      <c r="A26" s="686"/>
      <c r="B26" s="687"/>
      <c r="D26" s="491"/>
      <c r="E26" s="603"/>
      <c r="F26" s="491"/>
      <c r="G26" s="491"/>
      <c r="H26" s="491"/>
      <c r="I26" s="491"/>
      <c r="J26" s="491"/>
      <c r="K26" s="491"/>
      <c r="L26" s="491"/>
      <c r="M26" s="491"/>
      <c r="N26" s="491"/>
      <c r="O26" s="491"/>
      <c r="P26" s="491"/>
      <c r="Q26" s="491"/>
      <c r="R26" s="491"/>
      <c r="S26" s="491"/>
      <c r="T26" s="491"/>
      <c r="U26" s="491"/>
      <c r="V26" s="491"/>
      <c r="W26" s="491"/>
      <c r="X26" s="491"/>
      <c r="Y26" s="491"/>
      <c r="Z26" s="491"/>
      <c r="AA26" s="491"/>
      <c r="AB26" s="491"/>
      <c r="AC26" s="491"/>
      <c r="AD26" s="491"/>
      <c r="AE26" s="491"/>
      <c r="AF26" s="491"/>
      <c r="AG26" s="491"/>
      <c r="AH26" s="491"/>
      <c r="AI26" s="491"/>
      <c r="AJ26" s="491"/>
      <c r="AK26" s="491"/>
      <c r="AL26" s="491"/>
      <c r="AM26" s="491"/>
      <c r="AN26" s="491"/>
      <c r="AO26" s="491"/>
      <c r="AP26" s="491"/>
      <c r="AQ26" s="491"/>
      <c r="AR26" s="491"/>
      <c r="AS26" s="491"/>
      <c r="AT26" s="491"/>
      <c r="AU26" s="491"/>
      <c r="AV26" s="491"/>
      <c r="AW26" s="491"/>
      <c r="AX26" s="491"/>
      <c r="AY26" s="491"/>
      <c r="AZ26" s="491"/>
      <c r="BA26" s="491"/>
      <c r="BB26" s="491"/>
      <c r="BC26" s="491"/>
      <c r="BD26" s="491"/>
      <c r="BE26" s="491"/>
      <c r="BF26" s="491"/>
      <c r="BG26" s="491"/>
      <c r="BH26" s="491"/>
      <c r="BI26" s="491"/>
      <c r="BJ26" s="491"/>
      <c r="BK26" s="491"/>
      <c r="BL26" s="491"/>
      <c r="BM26" s="491"/>
      <c r="BN26" s="491"/>
      <c r="BO26" s="491"/>
      <c r="BP26" s="491"/>
      <c r="BQ26" s="491"/>
      <c r="BR26" s="491"/>
      <c r="BS26" s="476"/>
      <c r="BT26" s="476"/>
      <c r="BU26" s="476"/>
      <c r="BV26" s="476"/>
      <c r="BW26" s="476"/>
      <c r="BX26" s="476"/>
      <c r="BY26" s="476"/>
      <c r="BZ26" s="476"/>
      <c r="CA26" s="476"/>
      <c r="CB26" s="476"/>
      <c r="CC26" s="476"/>
      <c r="CD26" s="476"/>
      <c r="CE26" s="476"/>
      <c r="CF26" s="476"/>
      <c r="CG26" s="476"/>
      <c r="CH26" s="476"/>
      <c r="CI26" s="476"/>
    </row>
    <row r="27" spans="1:87" ht="46.5" customHeight="1" x14ac:dyDescent="0.35">
      <c r="A27" s="686">
        <f>Q27</f>
        <v>7</v>
      </c>
      <c r="B27" s="687">
        <f>COLUMN(Q27)</f>
        <v>17</v>
      </c>
      <c r="D27" s="491"/>
      <c r="E27" s="603">
        <v>7</v>
      </c>
      <c r="F27" s="491"/>
      <c r="G27" s="491"/>
      <c r="H27" s="491"/>
      <c r="I27" s="491"/>
      <c r="J27" s="491"/>
      <c r="K27" s="491"/>
      <c r="L27" s="491"/>
      <c r="M27" s="491"/>
      <c r="N27" s="491"/>
      <c r="O27" s="491"/>
      <c r="P27" s="491"/>
      <c r="Q27" s="818">
        <v>7</v>
      </c>
      <c r="R27" s="491"/>
      <c r="S27" s="819" t="s">
        <v>787</v>
      </c>
      <c r="T27" s="820"/>
      <c r="U27" s="820"/>
      <c r="V27" s="820"/>
      <c r="W27" s="820"/>
      <c r="X27" s="820"/>
      <c r="Y27" s="820"/>
      <c r="Z27" s="820"/>
      <c r="AA27" s="820"/>
      <c r="AB27" s="820"/>
      <c r="AC27" s="820"/>
      <c r="AD27" s="820"/>
      <c r="AE27" s="820"/>
      <c r="AF27" s="820"/>
      <c r="AG27" s="820"/>
      <c r="AH27" s="820"/>
      <c r="AI27" s="820"/>
      <c r="AJ27" s="820"/>
      <c r="AK27" s="821"/>
      <c r="AL27" s="822" t="s">
        <v>458</v>
      </c>
      <c r="AM27" s="823"/>
      <c r="AN27" s="823"/>
      <c r="AO27" s="823"/>
      <c r="AP27" s="823"/>
      <c r="AQ27" s="823"/>
      <c r="AR27" s="824"/>
      <c r="AS27" s="825" t="s">
        <v>776</v>
      </c>
      <c r="AT27" s="826"/>
      <c r="AU27" s="827"/>
      <c r="AV27" s="828" t="s">
        <v>797</v>
      </c>
      <c r="AW27" s="829"/>
      <c r="AX27" s="829"/>
      <c r="AY27" s="829"/>
      <c r="AZ27" s="829"/>
      <c r="BA27" s="829"/>
      <c r="BB27" s="829"/>
      <c r="BC27" s="829"/>
      <c r="BD27" s="829"/>
      <c r="BE27" s="829"/>
      <c r="BF27" s="829"/>
      <c r="BG27" s="829"/>
      <c r="BH27" s="829"/>
      <c r="BI27" s="829"/>
      <c r="BJ27" s="829"/>
      <c r="BK27" s="830"/>
      <c r="BL27" s="491"/>
      <c r="BM27" s="491"/>
      <c r="BN27" s="491"/>
      <c r="BO27" s="491"/>
      <c r="BP27" s="491"/>
      <c r="BQ27" s="491"/>
      <c r="BR27" s="491"/>
      <c r="BS27" s="476"/>
      <c r="BT27" s="476"/>
      <c r="BU27" s="476"/>
      <c r="BV27" s="476"/>
      <c r="BW27" s="476"/>
      <c r="BX27" s="476"/>
      <c r="BY27" s="476"/>
      <c r="BZ27" s="476"/>
      <c r="CA27" s="476"/>
      <c r="CB27" s="476"/>
      <c r="CC27" s="476"/>
      <c r="CD27" s="476"/>
      <c r="CE27" s="476"/>
      <c r="CF27" s="476"/>
      <c r="CG27" s="476"/>
      <c r="CH27" s="476"/>
      <c r="CI27" s="476"/>
    </row>
    <row r="28" spans="1:87" ht="30" customHeight="1" x14ac:dyDescent="0.35">
      <c r="A28" s="686"/>
      <c r="B28" s="687"/>
      <c r="D28" s="491"/>
      <c r="E28" s="603"/>
      <c r="F28" s="491"/>
      <c r="G28" s="491"/>
      <c r="H28" s="491"/>
      <c r="I28" s="491"/>
      <c r="J28" s="491"/>
      <c r="K28" s="491"/>
      <c r="L28" s="491"/>
      <c r="M28" s="491"/>
      <c r="N28" s="491"/>
      <c r="O28" s="491"/>
      <c r="P28" s="491"/>
      <c r="Q28" s="818">
        <v>7</v>
      </c>
      <c r="R28" s="602"/>
      <c r="S28" s="831" t="s">
        <v>789</v>
      </c>
      <c r="T28" s="832"/>
      <c r="U28" s="832"/>
      <c r="V28" s="832"/>
      <c r="W28" s="832"/>
      <c r="X28" s="832"/>
      <c r="Y28" s="832"/>
      <c r="Z28" s="832"/>
      <c r="AA28" s="832"/>
      <c r="AB28" s="832"/>
      <c r="AC28" s="832"/>
      <c r="AD28" s="832"/>
      <c r="AE28" s="832"/>
      <c r="AF28" s="832"/>
      <c r="AG28" s="832"/>
      <c r="AH28" s="832"/>
      <c r="AI28" s="832"/>
      <c r="AJ28" s="832"/>
      <c r="AK28" s="832"/>
      <c r="AL28" s="832"/>
      <c r="AM28" s="832"/>
      <c r="AN28" s="832"/>
      <c r="AO28" s="832"/>
      <c r="AP28" s="832"/>
      <c r="AQ28" s="832"/>
      <c r="AR28" s="832"/>
      <c r="AS28" s="832"/>
      <c r="AT28" s="832"/>
      <c r="AU28" s="832"/>
      <c r="AV28" s="832"/>
      <c r="AW28" s="832"/>
      <c r="AX28" s="832"/>
      <c r="AY28" s="832"/>
      <c r="AZ28" s="832"/>
      <c r="BA28" s="832"/>
      <c r="BB28" s="832"/>
      <c r="BC28" s="832"/>
      <c r="BD28" s="832"/>
      <c r="BE28" s="832"/>
      <c r="BF28" s="832"/>
      <c r="BG28" s="832"/>
      <c r="BH28" s="832"/>
      <c r="BI28" s="832"/>
      <c r="BJ28" s="832"/>
      <c r="BK28" s="833"/>
      <c r="BL28" s="491"/>
      <c r="BM28" s="491"/>
      <c r="BN28" s="491"/>
      <c r="BO28" s="491"/>
      <c r="BP28" s="491"/>
      <c r="BQ28" s="491"/>
      <c r="BR28" s="491"/>
      <c r="BS28" s="476"/>
      <c r="BT28" s="476"/>
      <c r="BU28" s="476"/>
      <c r="BV28" s="476"/>
      <c r="BW28" s="476"/>
      <c r="BX28" s="476"/>
      <c r="BY28" s="476"/>
      <c r="BZ28" s="476"/>
      <c r="CA28" s="476"/>
      <c r="CB28" s="476"/>
      <c r="CC28" s="476"/>
      <c r="CD28" s="476"/>
      <c r="CE28" s="476"/>
      <c r="CF28" s="476"/>
      <c r="CG28" s="476"/>
      <c r="CH28" s="476"/>
      <c r="CI28" s="476"/>
    </row>
    <row r="29" spans="1:87" ht="30" customHeight="1" thickBot="1" x14ac:dyDescent="0.4">
      <c r="A29" s="686"/>
      <c r="B29" s="687"/>
      <c r="D29" s="491"/>
      <c r="E29" s="603"/>
      <c r="F29" s="491"/>
      <c r="G29" s="491"/>
      <c r="H29" s="491"/>
      <c r="I29" s="491"/>
      <c r="J29" s="491"/>
      <c r="K29" s="491"/>
      <c r="L29" s="491"/>
      <c r="M29" s="491"/>
      <c r="N29" s="491"/>
      <c r="O29" s="491"/>
      <c r="P29" s="491"/>
      <c r="Q29" s="818"/>
      <c r="R29" s="491"/>
      <c r="S29" s="834"/>
      <c r="T29" s="835"/>
      <c r="U29" s="835"/>
      <c r="V29" s="835"/>
      <c r="W29" s="835"/>
      <c r="X29" s="835"/>
      <c r="Y29" s="835"/>
      <c r="Z29" s="835"/>
      <c r="AA29" s="835"/>
      <c r="AB29" s="835"/>
      <c r="AC29" s="835"/>
      <c r="AD29" s="835"/>
      <c r="AE29" s="835"/>
      <c r="AF29" s="835"/>
      <c r="AG29" s="835"/>
      <c r="AH29" s="835"/>
      <c r="AI29" s="835"/>
      <c r="AJ29" s="835"/>
      <c r="AK29" s="835"/>
      <c r="AL29" s="835"/>
      <c r="AM29" s="835"/>
      <c r="AN29" s="835"/>
      <c r="AO29" s="835"/>
      <c r="AP29" s="835"/>
      <c r="AQ29" s="835"/>
      <c r="AR29" s="835"/>
      <c r="AS29" s="835"/>
      <c r="AT29" s="835"/>
      <c r="AU29" s="835"/>
      <c r="AV29" s="835"/>
      <c r="AW29" s="835"/>
      <c r="AX29" s="835"/>
      <c r="AY29" s="835"/>
      <c r="AZ29" s="835"/>
      <c r="BA29" s="835"/>
      <c r="BB29" s="835"/>
      <c r="BC29" s="835"/>
      <c r="BD29" s="835"/>
      <c r="BE29" s="835"/>
      <c r="BF29" s="835"/>
      <c r="BG29" s="835"/>
      <c r="BH29" s="835"/>
      <c r="BI29" s="835"/>
      <c r="BJ29" s="835"/>
      <c r="BK29" s="836"/>
      <c r="BL29" s="491"/>
      <c r="BM29" s="491"/>
      <c r="BN29" s="491"/>
      <c r="BO29" s="491"/>
      <c r="BP29" s="491"/>
      <c r="BQ29" s="491"/>
      <c r="BR29" s="491"/>
      <c r="BS29" s="476"/>
      <c r="BT29" s="476"/>
      <c r="BU29" s="476"/>
      <c r="BV29" s="476"/>
      <c r="BW29" s="476"/>
      <c r="BX29" s="476"/>
      <c r="BY29" s="476"/>
      <c r="BZ29" s="476"/>
      <c r="CA29" s="476"/>
      <c r="CB29" s="476"/>
      <c r="CC29" s="476"/>
      <c r="CD29" s="476"/>
      <c r="CE29" s="476"/>
      <c r="CF29" s="476"/>
      <c r="CG29" s="476"/>
      <c r="CH29" s="476"/>
      <c r="CI29" s="476"/>
    </row>
    <row r="30" spans="1:87" ht="41.25" customHeight="1" thickBot="1" x14ac:dyDescent="0.4">
      <c r="A30" s="686"/>
      <c r="B30" s="687"/>
      <c r="D30" s="491"/>
      <c r="E30" s="603"/>
      <c r="F30" s="491"/>
      <c r="G30" s="491"/>
      <c r="H30" s="491"/>
      <c r="I30" s="491"/>
      <c r="J30" s="491"/>
      <c r="K30" s="491"/>
      <c r="L30" s="491"/>
      <c r="M30" s="491"/>
      <c r="N30" s="491"/>
      <c r="O30" s="491"/>
      <c r="P30" s="491"/>
      <c r="Q30" s="491"/>
      <c r="R30" s="491"/>
      <c r="S30" s="491"/>
      <c r="T30" s="491"/>
      <c r="U30" s="491"/>
      <c r="V30" s="491"/>
      <c r="W30" s="491"/>
      <c r="X30" s="491"/>
      <c r="Y30" s="491"/>
      <c r="Z30" s="491"/>
      <c r="AA30" s="491"/>
      <c r="AB30" s="491"/>
      <c r="AC30" s="491"/>
      <c r="AD30" s="491"/>
      <c r="AE30" s="491"/>
      <c r="AF30" s="491"/>
      <c r="AG30" s="491"/>
      <c r="AH30" s="491"/>
      <c r="AI30" s="491"/>
      <c r="AJ30" s="491"/>
      <c r="AK30" s="491"/>
      <c r="AL30" s="491"/>
      <c r="AM30" s="491"/>
      <c r="AN30" s="491"/>
      <c r="AO30" s="491"/>
      <c r="AP30" s="491"/>
      <c r="AQ30" s="491"/>
      <c r="AR30" s="491"/>
      <c r="AS30" s="491"/>
      <c r="AT30" s="491"/>
      <c r="AU30" s="491"/>
      <c r="AV30" s="491"/>
      <c r="AW30" s="491"/>
      <c r="AX30" s="491"/>
      <c r="AY30" s="491"/>
      <c r="AZ30" s="491"/>
      <c r="BA30" s="491"/>
      <c r="BB30" s="491"/>
      <c r="BC30" s="491"/>
      <c r="BD30" s="491"/>
      <c r="BE30" s="491"/>
      <c r="BF30" s="491"/>
      <c r="BG30" s="491"/>
      <c r="BH30" s="491"/>
      <c r="BI30" s="491"/>
      <c r="BJ30" s="491"/>
      <c r="BK30" s="491"/>
      <c r="BL30" s="491"/>
      <c r="BM30" s="491"/>
      <c r="BN30" s="491"/>
      <c r="BO30" s="491"/>
      <c r="BP30" s="491"/>
      <c r="BQ30" s="491"/>
      <c r="BR30" s="491"/>
      <c r="BS30" s="476"/>
      <c r="BT30" s="476"/>
      <c r="BU30" s="476"/>
      <c r="BV30" s="476"/>
      <c r="BW30" s="476"/>
      <c r="BX30" s="476"/>
      <c r="BY30" s="476"/>
      <c r="BZ30" s="476"/>
      <c r="CA30" s="476"/>
      <c r="CB30" s="476"/>
      <c r="CC30" s="476"/>
      <c r="CD30" s="476"/>
      <c r="CE30" s="476"/>
      <c r="CF30" s="476"/>
      <c r="CG30" s="476"/>
      <c r="CH30" s="476"/>
      <c r="CI30" s="476"/>
    </row>
    <row r="31" spans="1:87" ht="46.5" customHeight="1" x14ac:dyDescent="0.35">
      <c r="A31" s="686">
        <f>S31</f>
        <v>8</v>
      </c>
      <c r="B31" s="687">
        <f>COLUMN(S31)</f>
        <v>19</v>
      </c>
      <c r="D31" s="491"/>
      <c r="E31" s="603">
        <v>8</v>
      </c>
      <c r="F31" s="491"/>
      <c r="G31" s="491"/>
      <c r="H31" s="491"/>
      <c r="I31" s="491"/>
      <c r="J31" s="491"/>
      <c r="K31" s="491"/>
      <c r="L31" s="491"/>
      <c r="M31" s="491"/>
      <c r="N31" s="491"/>
      <c r="O31" s="491"/>
      <c r="P31" s="491"/>
      <c r="Q31" s="491"/>
      <c r="R31" s="491"/>
      <c r="S31" s="818">
        <v>8</v>
      </c>
      <c r="T31" s="491"/>
      <c r="U31" s="819" t="s">
        <v>778</v>
      </c>
      <c r="V31" s="820"/>
      <c r="W31" s="820"/>
      <c r="X31" s="820"/>
      <c r="Y31" s="820"/>
      <c r="Z31" s="820"/>
      <c r="AA31" s="820"/>
      <c r="AB31" s="820"/>
      <c r="AC31" s="820"/>
      <c r="AD31" s="820"/>
      <c r="AE31" s="820"/>
      <c r="AF31" s="820"/>
      <c r="AG31" s="820"/>
      <c r="AH31" s="820"/>
      <c r="AI31" s="820"/>
      <c r="AJ31" s="820"/>
      <c r="AK31" s="820"/>
      <c r="AL31" s="820"/>
      <c r="AM31" s="821"/>
      <c r="AN31" s="822" t="s">
        <v>458</v>
      </c>
      <c r="AO31" s="823"/>
      <c r="AP31" s="823"/>
      <c r="AQ31" s="823"/>
      <c r="AR31" s="823"/>
      <c r="AS31" s="823"/>
      <c r="AT31" s="824"/>
      <c r="AU31" s="825" t="s">
        <v>776</v>
      </c>
      <c r="AV31" s="826"/>
      <c r="AW31" s="827"/>
      <c r="AX31" s="828" t="s">
        <v>778</v>
      </c>
      <c r="AY31" s="829"/>
      <c r="AZ31" s="829"/>
      <c r="BA31" s="829"/>
      <c r="BB31" s="829"/>
      <c r="BC31" s="829"/>
      <c r="BD31" s="829"/>
      <c r="BE31" s="829"/>
      <c r="BF31" s="829"/>
      <c r="BG31" s="829"/>
      <c r="BH31" s="829"/>
      <c r="BI31" s="829"/>
      <c r="BJ31" s="829"/>
      <c r="BK31" s="829"/>
      <c r="BL31" s="829"/>
      <c r="BM31" s="830"/>
      <c r="BN31" s="491"/>
      <c r="BO31" s="491"/>
      <c r="BP31" s="491"/>
      <c r="BQ31" s="491"/>
      <c r="BR31" s="491"/>
      <c r="BS31" s="476"/>
      <c r="BT31" s="476"/>
      <c r="BU31" s="476"/>
      <c r="BV31" s="476"/>
      <c r="BW31" s="476"/>
      <c r="BX31" s="476"/>
      <c r="BY31" s="476"/>
      <c r="BZ31" s="476"/>
      <c r="CA31" s="476"/>
      <c r="CB31" s="476"/>
      <c r="CC31" s="476"/>
      <c r="CD31" s="476"/>
      <c r="CE31" s="476"/>
      <c r="CF31" s="476"/>
      <c r="CG31" s="476"/>
      <c r="CH31" s="476"/>
      <c r="CI31" s="476"/>
    </row>
    <row r="32" spans="1:87" ht="66" customHeight="1" x14ac:dyDescent="0.35">
      <c r="A32" s="686"/>
      <c r="B32" s="687"/>
      <c r="D32" s="491"/>
      <c r="E32" s="603"/>
      <c r="F32" s="491"/>
      <c r="G32" s="491"/>
      <c r="H32" s="491"/>
      <c r="I32" s="491"/>
      <c r="J32" s="491"/>
      <c r="K32" s="491"/>
      <c r="L32" s="491"/>
      <c r="M32" s="491"/>
      <c r="N32" s="491"/>
      <c r="O32" s="491"/>
      <c r="P32" s="491"/>
      <c r="Q32" s="491"/>
      <c r="R32" s="491"/>
      <c r="S32" s="818">
        <v>8</v>
      </c>
      <c r="T32" s="602"/>
      <c r="U32" s="831" t="s">
        <v>791</v>
      </c>
      <c r="V32" s="832"/>
      <c r="W32" s="832"/>
      <c r="X32" s="832"/>
      <c r="Y32" s="832"/>
      <c r="Z32" s="832"/>
      <c r="AA32" s="832"/>
      <c r="AB32" s="832"/>
      <c r="AC32" s="832"/>
      <c r="AD32" s="832"/>
      <c r="AE32" s="832"/>
      <c r="AF32" s="832"/>
      <c r="AG32" s="832"/>
      <c r="AH32" s="832"/>
      <c r="AI32" s="832"/>
      <c r="AJ32" s="832"/>
      <c r="AK32" s="832"/>
      <c r="AL32" s="832"/>
      <c r="AM32" s="832"/>
      <c r="AN32" s="832"/>
      <c r="AO32" s="832"/>
      <c r="AP32" s="832"/>
      <c r="AQ32" s="832"/>
      <c r="AR32" s="832"/>
      <c r="AS32" s="832"/>
      <c r="AT32" s="832"/>
      <c r="AU32" s="832"/>
      <c r="AV32" s="832"/>
      <c r="AW32" s="832"/>
      <c r="AX32" s="832"/>
      <c r="AY32" s="832"/>
      <c r="AZ32" s="832"/>
      <c r="BA32" s="832"/>
      <c r="BB32" s="832"/>
      <c r="BC32" s="832"/>
      <c r="BD32" s="832"/>
      <c r="BE32" s="832"/>
      <c r="BF32" s="832"/>
      <c r="BG32" s="832"/>
      <c r="BH32" s="832"/>
      <c r="BI32" s="832"/>
      <c r="BJ32" s="832"/>
      <c r="BK32" s="832"/>
      <c r="BL32" s="832"/>
      <c r="BM32" s="833"/>
      <c r="BN32" s="491"/>
      <c r="BO32" s="491"/>
      <c r="BP32" s="491"/>
      <c r="BQ32" s="491"/>
      <c r="BR32" s="491"/>
      <c r="BS32" s="476"/>
      <c r="BT32" s="476"/>
      <c r="BU32" s="476"/>
      <c r="BV32" s="476"/>
      <c r="BW32" s="476"/>
      <c r="BX32" s="476"/>
      <c r="BY32" s="476"/>
      <c r="BZ32" s="476"/>
      <c r="CA32" s="476"/>
      <c r="CB32" s="476"/>
      <c r="CC32" s="476"/>
      <c r="CD32" s="476"/>
      <c r="CE32" s="476"/>
      <c r="CF32" s="476"/>
      <c r="CG32" s="476"/>
      <c r="CH32" s="476"/>
      <c r="CI32" s="476"/>
    </row>
    <row r="33" spans="1:87" ht="66" customHeight="1" thickBot="1" x14ac:dyDescent="0.4">
      <c r="A33" s="686"/>
      <c r="B33" s="687"/>
      <c r="D33" s="491"/>
      <c r="E33" s="603"/>
      <c r="F33" s="491"/>
      <c r="G33" s="491"/>
      <c r="H33" s="491"/>
      <c r="I33" s="491"/>
      <c r="J33" s="491"/>
      <c r="K33" s="491"/>
      <c r="L33" s="491"/>
      <c r="M33" s="491"/>
      <c r="N33" s="491"/>
      <c r="O33" s="491"/>
      <c r="P33" s="491"/>
      <c r="Q33" s="491"/>
      <c r="R33" s="491"/>
      <c r="S33" s="818"/>
      <c r="T33" s="491"/>
      <c r="U33" s="834"/>
      <c r="V33" s="835"/>
      <c r="W33" s="835"/>
      <c r="X33" s="835"/>
      <c r="Y33" s="835"/>
      <c r="Z33" s="835"/>
      <c r="AA33" s="835"/>
      <c r="AB33" s="835"/>
      <c r="AC33" s="835"/>
      <c r="AD33" s="835"/>
      <c r="AE33" s="835"/>
      <c r="AF33" s="835"/>
      <c r="AG33" s="835"/>
      <c r="AH33" s="835"/>
      <c r="AI33" s="835"/>
      <c r="AJ33" s="835"/>
      <c r="AK33" s="835"/>
      <c r="AL33" s="835"/>
      <c r="AM33" s="835"/>
      <c r="AN33" s="835"/>
      <c r="AO33" s="835"/>
      <c r="AP33" s="835"/>
      <c r="AQ33" s="835"/>
      <c r="AR33" s="835"/>
      <c r="AS33" s="835"/>
      <c r="AT33" s="835"/>
      <c r="AU33" s="835"/>
      <c r="AV33" s="835"/>
      <c r="AW33" s="835"/>
      <c r="AX33" s="835"/>
      <c r="AY33" s="835"/>
      <c r="AZ33" s="835"/>
      <c r="BA33" s="835"/>
      <c r="BB33" s="835"/>
      <c r="BC33" s="835"/>
      <c r="BD33" s="835"/>
      <c r="BE33" s="835"/>
      <c r="BF33" s="835"/>
      <c r="BG33" s="835"/>
      <c r="BH33" s="835"/>
      <c r="BI33" s="835"/>
      <c r="BJ33" s="835"/>
      <c r="BK33" s="835"/>
      <c r="BL33" s="835"/>
      <c r="BM33" s="836"/>
      <c r="BN33" s="491"/>
      <c r="BO33" s="491"/>
      <c r="BP33" s="491"/>
      <c r="BQ33" s="491"/>
      <c r="BR33" s="491"/>
      <c r="BS33" s="476"/>
      <c r="BT33" s="476"/>
      <c r="BU33" s="476"/>
      <c r="BV33" s="476"/>
      <c r="BW33" s="476"/>
      <c r="BX33" s="476"/>
      <c r="BY33" s="476"/>
      <c r="BZ33" s="476"/>
      <c r="CA33" s="476"/>
      <c r="CB33" s="476"/>
      <c r="CC33" s="476"/>
      <c r="CD33" s="476"/>
      <c r="CE33" s="476"/>
      <c r="CF33" s="476"/>
      <c r="CG33" s="476"/>
      <c r="CH33" s="476"/>
      <c r="CI33" s="476"/>
    </row>
    <row r="34" spans="1:87" ht="41.25" customHeight="1" thickBot="1" x14ac:dyDescent="0.4">
      <c r="A34" s="686"/>
      <c r="B34" s="687"/>
      <c r="D34" s="491"/>
      <c r="E34" s="603"/>
      <c r="F34" s="491"/>
      <c r="G34" s="491"/>
      <c r="H34" s="491"/>
      <c r="I34" s="491"/>
      <c r="J34" s="491"/>
      <c r="K34" s="491"/>
      <c r="L34" s="491"/>
      <c r="M34" s="491"/>
      <c r="N34" s="491"/>
      <c r="O34" s="491"/>
      <c r="P34" s="491"/>
      <c r="Q34" s="491"/>
      <c r="R34" s="491"/>
      <c r="S34" s="491"/>
      <c r="T34" s="491"/>
      <c r="U34" s="491"/>
      <c r="V34" s="491"/>
      <c r="W34" s="491"/>
      <c r="X34" s="491"/>
      <c r="Y34" s="491"/>
      <c r="Z34" s="491"/>
      <c r="AA34" s="491"/>
      <c r="AB34" s="491"/>
      <c r="AC34" s="491"/>
      <c r="AD34" s="491"/>
      <c r="AE34" s="491"/>
      <c r="AF34" s="491"/>
      <c r="AG34" s="491"/>
      <c r="AH34" s="491"/>
      <c r="AI34" s="491"/>
      <c r="AJ34" s="491"/>
      <c r="AK34" s="491"/>
      <c r="AL34" s="491"/>
      <c r="AM34" s="491"/>
      <c r="AN34" s="491"/>
      <c r="AO34" s="491"/>
      <c r="AP34" s="491"/>
      <c r="AQ34" s="491"/>
      <c r="AR34" s="491"/>
      <c r="AS34" s="491"/>
      <c r="AT34" s="491"/>
      <c r="AU34" s="491"/>
      <c r="AV34" s="491"/>
      <c r="AW34" s="491"/>
      <c r="AX34" s="491"/>
      <c r="AY34" s="491"/>
      <c r="AZ34" s="491"/>
      <c r="BA34" s="491"/>
      <c r="BB34" s="491"/>
      <c r="BC34" s="491"/>
      <c r="BD34" s="491"/>
      <c r="BE34" s="491"/>
      <c r="BF34" s="491"/>
      <c r="BG34" s="491"/>
      <c r="BH34" s="491"/>
      <c r="BI34" s="491"/>
      <c r="BJ34" s="491"/>
      <c r="BK34" s="491"/>
      <c r="BL34" s="491"/>
      <c r="BM34" s="491"/>
      <c r="BN34" s="491"/>
      <c r="BO34" s="491"/>
      <c r="BP34" s="491"/>
      <c r="BQ34" s="491"/>
      <c r="BR34" s="491"/>
      <c r="BS34" s="476"/>
      <c r="BT34" s="476"/>
      <c r="BU34" s="476"/>
      <c r="BV34" s="476"/>
      <c r="BW34" s="476"/>
      <c r="BX34" s="476"/>
      <c r="BY34" s="476"/>
      <c r="BZ34" s="476"/>
      <c r="CA34" s="476"/>
      <c r="CB34" s="476"/>
      <c r="CC34" s="476"/>
      <c r="CD34" s="476"/>
      <c r="CE34" s="476"/>
      <c r="CF34" s="476"/>
      <c r="CG34" s="476"/>
      <c r="CH34" s="476"/>
      <c r="CI34" s="476"/>
    </row>
    <row r="35" spans="1:87" ht="46.5" customHeight="1" x14ac:dyDescent="0.35">
      <c r="A35" s="686">
        <f>U35</f>
        <v>9</v>
      </c>
      <c r="B35" s="687">
        <f>COLUMN(U35)</f>
        <v>21</v>
      </c>
      <c r="D35" s="491"/>
      <c r="E35" s="603">
        <v>9</v>
      </c>
      <c r="F35" s="491"/>
      <c r="G35" s="491"/>
      <c r="H35" s="491"/>
      <c r="I35" s="491"/>
      <c r="J35" s="491"/>
      <c r="K35" s="491"/>
      <c r="L35" s="491"/>
      <c r="M35" s="491"/>
      <c r="N35" s="491"/>
      <c r="O35" s="491"/>
      <c r="P35" s="491"/>
      <c r="Q35" s="491"/>
      <c r="R35" s="491"/>
      <c r="S35" s="491"/>
      <c r="T35" s="491"/>
      <c r="U35" s="818">
        <v>9</v>
      </c>
      <c r="V35" s="491"/>
      <c r="W35" s="819" t="s">
        <v>778</v>
      </c>
      <c r="X35" s="820"/>
      <c r="Y35" s="820"/>
      <c r="Z35" s="820"/>
      <c r="AA35" s="820"/>
      <c r="AB35" s="820"/>
      <c r="AC35" s="820"/>
      <c r="AD35" s="820"/>
      <c r="AE35" s="820"/>
      <c r="AF35" s="820"/>
      <c r="AG35" s="820"/>
      <c r="AH35" s="820"/>
      <c r="AI35" s="820"/>
      <c r="AJ35" s="820"/>
      <c r="AK35" s="820"/>
      <c r="AL35" s="820"/>
      <c r="AM35" s="820"/>
      <c r="AN35" s="820"/>
      <c r="AO35" s="821"/>
      <c r="AP35" s="822" t="s">
        <v>458</v>
      </c>
      <c r="AQ35" s="823"/>
      <c r="AR35" s="823"/>
      <c r="AS35" s="823"/>
      <c r="AT35" s="823"/>
      <c r="AU35" s="823"/>
      <c r="AV35" s="824"/>
      <c r="AW35" s="825" t="s">
        <v>776</v>
      </c>
      <c r="AX35" s="826"/>
      <c r="AY35" s="827"/>
      <c r="AZ35" s="828" t="s">
        <v>798</v>
      </c>
      <c r="BA35" s="829"/>
      <c r="BB35" s="829"/>
      <c r="BC35" s="829"/>
      <c r="BD35" s="829"/>
      <c r="BE35" s="829"/>
      <c r="BF35" s="829"/>
      <c r="BG35" s="829"/>
      <c r="BH35" s="829"/>
      <c r="BI35" s="829"/>
      <c r="BJ35" s="829"/>
      <c r="BK35" s="829"/>
      <c r="BL35" s="829"/>
      <c r="BM35" s="829"/>
      <c r="BN35" s="829"/>
      <c r="BO35" s="830"/>
      <c r="BP35" s="491"/>
      <c r="BQ35" s="491"/>
      <c r="BR35" s="491"/>
      <c r="BS35" s="476"/>
      <c r="BT35" s="476"/>
      <c r="BU35" s="476"/>
      <c r="BV35" s="476"/>
      <c r="BW35" s="476"/>
      <c r="BX35" s="476"/>
      <c r="BY35" s="476"/>
      <c r="BZ35" s="476"/>
      <c r="CA35" s="476"/>
      <c r="CB35" s="476"/>
      <c r="CC35" s="476"/>
      <c r="CD35" s="476"/>
      <c r="CE35" s="476"/>
      <c r="CF35" s="476"/>
      <c r="CG35" s="476"/>
      <c r="CH35" s="476"/>
      <c r="CI35" s="476"/>
    </row>
    <row r="36" spans="1:87" ht="35.25" customHeight="1" x14ac:dyDescent="0.35">
      <c r="A36" s="686"/>
      <c r="B36" s="687"/>
      <c r="D36" s="491"/>
      <c r="E36" s="603"/>
      <c r="F36" s="491"/>
      <c r="G36" s="491"/>
      <c r="H36" s="491"/>
      <c r="I36" s="491"/>
      <c r="J36" s="491"/>
      <c r="K36" s="491"/>
      <c r="L36" s="491"/>
      <c r="M36" s="491"/>
      <c r="N36" s="491"/>
      <c r="O36" s="491"/>
      <c r="P36" s="491"/>
      <c r="Q36" s="491"/>
      <c r="R36" s="491"/>
      <c r="S36" s="491"/>
      <c r="T36" s="491"/>
      <c r="U36" s="818">
        <v>9</v>
      </c>
      <c r="V36" s="602"/>
      <c r="W36" s="831" t="s">
        <v>779</v>
      </c>
      <c r="X36" s="832"/>
      <c r="Y36" s="832"/>
      <c r="Z36" s="832"/>
      <c r="AA36" s="832"/>
      <c r="AB36" s="832"/>
      <c r="AC36" s="832"/>
      <c r="AD36" s="832"/>
      <c r="AE36" s="832"/>
      <c r="AF36" s="832"/>
      <c r="AG36" s="832"/>
      <c r="AH36" s="832"/>
      <c r="AI36" s="832"/>
      <c r="AJ36" s="832"/>
      <c r="AK36" s="832"/>
      <c r="AL36" s="832"/>
      <c r="AM36" s="832"/>
      <c r="AN36" s="832"/>
      <c r="AO36" s="832"/>
      <c r="AP36" s="832"/>
      <c r="AQ36" s="832"/>
      <c r="AR36" s="832"/>
      <c r="AS36" s="832"/>
      <c r="AT36" s="832"/>
      <c r="AU36" s="832"/>
      <c r="AV36" s="832"/>
      <c r="AW36" s="832"/>
      <c r="AX36" s="832"/>
      <c r="AY36" s="832"/>
      <c r="AZ36" s="832"/>
      <c r="BA36" s="832"/>
      <c r="BB36" s="832"/>
      <c r="BC36" s="832"/>
      <c r="BD36" s="832"/>
      <c r="BE36" s="832"/>
      <c r="BF36" s="832"/>
      <c r="BG36" s="832"/>
      <c r="BH36" s="832"/>
      <c r="BI36" s="832"/>
      <c r="BJ36" s="832"/>
      <c r="BK36" s="832"/>
      <c r="BL36" s="832"/>
      <c r="BM36" s="832"/>
      <c r="BN36" s="832"/>
      <c r="BO36" s="833"/>
      <c r="BP36" s="491"/>
      <c r="BQ36" s="491"/>
      <c r="BR36" s="491"/>
      <c r="BS36" s="476"/>
      <c r="BT36" s="476"/>
      <c r="BU36" s="476"/>
      <c r="BV36" s="476"/>
      <c r="BW36" s="476"/>
      <c r="BX36" s="476"/>
      <c r="BY36" s="476"/>
      <c r="BZ36" s="476"/>
      <c r="CA36" s="476"/>
      <c r="CB36" s="476"/>
      <c r="CC36" s="476"/>
      <c r="CD36" s="476"/>
      <c r="CE36" s="476"/>
      <c r="CF36" s="476"/>
      <c r="CG36" s="476"/>
      <c r="CH36" s="476"/>
      <c r="CI36" s="476"/>
    </row>
    <row r="37" spans="1:87" ht="35.25" customHeight="1" thickBot="1" x14ac:dyDescent="0.4">
      <c r="A37" s="686"/>
      <c r="B37" s="687"/>
      <c r="D37" s="491"/>
      <c r="E37" s="491"/>
      <c r="F37" s="491"/>
      <c r="G37" s="491"/>
      <c r="H37" s="491"/>
      <c r="I37" s="491"/>
      <c r="J37" s="491"/>
      <c r="K37" s="491"/>
      <c r="L37" s="491"/>
      <c r="M37" s="491"/>
      <c r="N37" s="491"/>
      <c r="O37" s="491"/>
      <c r="P37" s="491"/>
      <c r="Q37" s="491"/>
      <c r="R37" s="491"/>
      <c r="S37" s="491"/>
      <c r="T37" s="491"/>
      <c r="U37" s="818"/>
      <c r="V37" s="491"/>
      <c r="W37" s="834"/>
      <c r="X37" s="835"/>
      <c r="Y37" s="835"/>
      <c r="Z37" s="835"/>
      <c r="AA37" s="835"/>
      <c r="AB37" s="835"/>
      <c r="AC37" s="835"/>
      <c r="AD37" s="835"/>
      <c r="AE37" s="835"/>
      <c r="AF37" s="835"/>
      <c r="AG37" s="835"/>
      <c r="AH37" s="835"/>
      <c r="AI37" s="835"/>
      <c r="AJ37" s="835"/>
      <c r="AK37" s="835"/>
      <c r="AL37" s="835"/>
      <c r="AM37" s="835"/>
      <c r="AN37" s="835"/>
      <c r="AO37" s="835"/>
      <c r="AP37" s="835"/>
      <c r="AQ37" s="835"/>
      <c r="AR37" s="835"/>
      <c r="AS37" s="835"/>
      <c r="AT37" s="835"/>
      <c r="AU37" s="835"/>
      <c r="AV37" s="835"/>
      <c r="AW37" s="835"/>
      <c r="AX37" s="835"/>
      <c r="AY37" s="835"/>
      <c r="AZ37" s="835"/>
      <c r="BA37" s="835"/>
      <c r="BB37" s="835"/>
      <c r="BC37" s="835"/>
      <c r="BD37" s="835"/>
      <c r="BE37" s="835"/>
      <c r="BF37" s="835"/>
      <c r="BG37" s="835"/>
      <c r="BH37" s="835"/>
      <c r="BI37" s="835"/>
      <c r="BJ37" s="835"/>
      <c r="BK37" s="835"/>
      <c r="BL37" s="835"/>
      <c r="BM37" s="835"/>
      <c r="BN37" s="835"/>
      <c r="BO37" s="836"/>
      <c r="BP37" s="491"/>
      <c r="BQ37" s="491"/>
      <c r="BR37" s="491"/>
      <c r="BS37" s="476"/>
      <c r="BT37" s="476"/>
      <c r="BU37" s="476"/>
      <c r="BV37" s="476"/>
      <c r="BW37" s="476"/>
      <c r="BX37" s="476"/>
      <c r="BY37" s="476"/>
      <c r="BZ37" s="476"/>
      <c r="CA37" s="476"/>
      <c r="CB37" s="476"/>
      <c r="CC37" s="476"/>
      <c r="CD37" s="476"/>
      <c r="CE37" s="476"/>
      <c r="CF37" s="476"/>
      <c r="CG37" s="476"/>
      <c r="CH37" s="476"/>
      <c r="CI37" s="476"/>
    </row>
    <row r="38" spans="1:87" ht="41.25" customHeight="1" thickBot="1" x14ac:dyDescent="0.4">
      <c r="A38" s="686"/>
      <c r="B38" s="687"/>
      <c r="C38" s="476"/>
      <c r="D38" s="491"/>
      <c r="E38" s="491"/>
      <c r="F38" s="491"/>
      <c r="G38" s="491"/>
      <c r="H38" s="491"/>
      <c r="I38" s="491"/>
      <c r="J38" s="491"/>
      <c r="K38" s="491"/>
      <c r="L38" s="491"/>
      <c r="M38" s="491"/>
      <c r="N38" s="491"/>
      <c r="O38" s="491"/>
      <c r="P38" s="491"/>
      <c r="Q38" s="491"/>
      <c r="R38" s="491"/>
      <c r="S38" s="491"/>
      <c r="T38" s="491"/>
      <c r="U38" s="491"/>
      <c r="V38" s="491"/>
      <c r="W38" s="491"/>
      <c r="X38" s="491"/>
      <c r="Y38" s="491"/>
      <c r="Z38" s="491"/>
      <c r="AA38" s="491"/>
      <c r="AB38" s="491"/>
      <c r="AC38" s="491"/>
      <c r="AD38" s="491"/>
      <c r="AE38" s="491"/>
      <c r="AF38" s="491"/>
      <c r="AG38" s="491"/>
      <c r="AH38" s="491"/>
      <c r="AI38" s="491"/>
      <c r="AJ38" s="491"/>
      <c r="AK38" s="491"/>
      <c r="AL38" s="491"/>
      <c r="AM38" s="491"/>
      <c r="AN38" s="491"/>
      <c r="AO38" s="491"/>
      <c r="AP38" s="491"/>
      <c r="AQ38" s="491"/>
      <c r="AR38" s="491"/>
      <c r="AS38" s="491"/>
      <c r="AT38" s="491"/>
      <c r="AU38" s="491"/>
      <c r="AV38" s="491"/>
      <c r="AW38" s="491"/>
      <c r="AX38" s="491"/>
      <c r="AY38" s="491"/>
      <c r="AZ38" s="491"/>
      <c r="BA38" s="491"/>
      <c r="BB38" s="491"/>
      <c r="BC38" s="491"/>
      <c r="BD38" s="491"/>
      <c r="BE38" s="491"/>
      <c r="BF38" s="491"/>
      <c r="BG38" s="491"/>
      <c r="BH38" s="491"/>
      <c r="BI38" s="491"/>
      <c r="BJ38" s="491"/>
      <c r="BK38" s="491"/>
      <c r="BL38" s="491"/>
      <c r="BM38" s="491"/>
      <c r="BN38" s="491"/>
      <c r="BO38" s="491"/>
      <c r="BP38" s="491"/>
      <c r="BQ38" s="491"/>
      <c r="BR38" s="491"/>
      <c r="BS38" s="476"/>
      <c r="BT38" s="476"/>
      <c r="BU38" s="476"/>
      <c r="BV38" s="476"/>
      <c r="BW38" s="476"/>
      <c r="BX38" s="476"/>
      <c r="BY38" s="476"/>
      <c r="BZ38" s="476"/>
      <c r="CA38" s="476"/>
      <c r="CB38" s="476"/>
      <c r="CC38" s="476"/>
      <c r="CD38" s="476"/>
      <c r="CE38" s="476"/>
      <c r="CF38" s="476"/>
      <c r="CG38" s="476"/>
      <c r="CH38" s="476"/>
      <c r="CI38" s="476"/>
    </row>
    <row r="39" spans="1:87" ht="46.5" customHeight="1" x14ac:dyDescent="0.35">
      <c r="A39" s="686">
        <f>W39</f>
        <v>10</v>
      </c>
      <c r="B39" s="687">
        <f>COLUMN(W39)</f>
        <v>23</v>
      </c>
      <c r="C39" s="476"/>
      <c r="D39" s="491"/>
      <c r="E39" s="603">
        <v>9</v>
      </c>
      <c r="F39" s="491"/>
      <c r="G39" s="491"/>
      <c r="H39" s="491"/>
      <c r="I39" s="491"/>
      <c r="J39" s="491"/>
      <c r="K39" s="491"/>
      <c r="L39" s="491"/>
      <c r="M39" s="491"/>
      <c r="N39" s="491"/>
      <c r="O39" s="491"/>
      <c r="P39" s="491"/>
      <c r="Q39" s="491"/>
      <c r="R39" s="491"/>
      <c r="S39" s="491"/>
      <c r="T39" s="491"/>
      <c r="U39" s="491"/>
      <c r="V39" s="491"/>
      <c r="W39" s="817">
        <v>10</v>
      </c>
      <c r="X39" s="491"/>
      <c r="Y39" s="819" t="s">
        <v>792</v>
      </c>
      <c r="Z39" s="820"/>
      <c r="AA39" s="820"/>
      <c r="AB39" s="820"/>
      <c r="AC39" s="820"/>
      <c r="AD39" s="820"/>
      <c r="AE39" s="820"/>
      <c r="AF39" s="820"/>
      <c r="AG39" s="820"/>
      <c r="AH39" s="820"/>
      <c r="AI39" s="820"/>
      <c r="AJ39" s="820"/>
      <c r="AK39" s="820"/>
      <c r="AL39" s="820"/>
      <c r="AM39" s="820"/>
      <c r="AN39" s="820"/>
      <c r="AO39" s="820"/>
      <c r="AP39" s="820"/>
      <c r="AQ39" s="821"/>
      <c r="AR39" s="822" t="s">
        <v>458</v>
      </c>
      <c r="AS39" s="823"/>
      <c r="AT39" s="823"/>
      <c r="AU39" s="823"/>
      <c r="AV39" s="823"/>
      <c r="AW39" s="823"/>
      <c r="AX39" s="824"/>
      <c r="AY39" s="825" t="s">
        <v>776</v>
      </c>
      <c r="AZ39" s="826"/>
      <c r="BA39" s="827"/>
      <c r="BB39" s="828" t="s">
        <v>799</v>
      </c>
      <c r="BC39" s="829"/>
      <c r="BD39" s="829"/>
      <c r="BE39" s="829"/>
      <c r="BF39" s="829"/>
      <c r="BG39" s="829"/>
      <c r="BH39" s="829"/>
      <c r="BI39" s="829"/>
      <c r="BJ39" s="829"/>
      <c r="BK39" s="829"/>
      <c r="BL39" s="829"/>
      <c r="BM39" s="829"/>
      <c r="BN39" s="829"/>
      <c r="BO39" s="829"/>
      <c r="BP39" s="829"/>
      <c r="BQ39" s="830"/>
      <c r="BR39" s="491"/>
      <c r="BS39" s="476"/>
      <c r="BT39" s="476"/>
      <c r="BU39" s="476"/>
      <c r="BV39" s="476"/>
      <c r="BW39" s="476"/>
      <c r="BX39" s="476"/>
      <c r="BY39" s="476"/>
      <c r="BZ39" s="476"/>
      <c r="CA39" s="476"/>
      <c r="CB39" s="476"/>
      <c r="CC39" s="476"/>
      <c r="CD39" s="476"/>
      <c r="CE39" s="476"/>
      <c r="CF39" s="476"/>
      <c r="CG39" s="476"/>
      <c r="CH39" s="476"/>
      <c r="CI39" s="476"/>
    </row>
    <row r="40" spans="1:87" ht="35.25" customHeight="1" x14ac:dyDescent="0.35">
      <c r="A40" s="686"/>
      <c r="B40" s="687"/>
      <c r="C40" s="476"/>
      <c r="D40" s="491"/>
      <c r="E40" s="603"/>
      <c r="F40" s="491"/>
      <c r="G40" s="491"/>
      <c r="H40" s="491"/>
      <c r="I40" s="491"/>
      <c r="J40" s="491"/>
      <c r="K40" s="491"/>
      <c r="L40" s="491"/>
      <c r="M40" s="491"/>
      <c r="N40" s="491"/>
      <c r="O40" s="491"/>
      <c r="P40" s="491"/>
      <c r="Q40" s="491"/>
      <c r="R40" s="491"/>
      <c r="S40" s="491"/>
      <c r="T40" s="491"/>
      <c r="U40" s="491"/>
      <c r="V40" s="491"/>
      <c r="W40" s="818">
        <v>9</v>
      </c>
      <c r="X40" s="602"/>
      <c r="Y40" s="831" t="s">
        <v>806</v>
      </c>
      <c r="Z40" s="832"/>
      <c r="AA40" s="832"/>
      <c r="AB40" s="832"/>
      <c r="AC40" s="832"/>
      <c r="AD40" s="832"/>
      <c r="AE40" s="832"/>
      <c r="AF40" s="832"/>
      <c r="AG40" s="832"/>
      <c r="AH40" s="832"/>
      <c r="AI40" s="832"/>
      <c r="AJ40" s="832"/>
      <c r="AK40" s="832"/>
      <c r="AL40" s="832"/>
      <c r="AM40" s="832"/>
      <c r="AN40" s="832"/>
      <c r="AO40" s="832"/>
      <c r="AP40" s="832"/>
      <c r="AQ40" s="832"/>
      <c r="AR40" s="832"/>
      <c r="AS40" s="832"/>
      <c r="AT40" s="832"/>
      <c r="AU40" s="832"/>
      <c r="AV40" s="832"/>
      <c r="AW40" s="832"/>
      <c r="AX40" s="832"/>
      <c r="AY40" s="832"/>
      <c r="AZ40" s="832"/>
      <c r="BA40" s="832"/>
      <c r="BB40" s="832"/>
      <c r="BC40" s="832"/>
      <c r="BD40" s="832"/>
      <c r="BE40" s="832"/>
      <c r="BF40" s="832"/>
      <c r="BG40" s="832"/>
      <c r="BH40" s="832"/>
      <c r="BI40" s="832"/>
      <c r="BJ40" s="832"/>
      <c r="BK40" s="832"/>
      <c r="BL40" s="832"/>
      <c r="BM40" s="832"/>
      <c r="BN40" s="832"/>
      <c r="BO40" s="832"/>
      <c r="BP40" s="832"/>
      <c r="BQ40" s="833"/>
      <c r="BR40" s="491"/>
      <c r="BS40" s="476"/>
      <c r="BT40" s="476"/>
      <c r="BU40" s="476"/>
      <c r="BV40" s="476"/>
      <c r="BW40" s="476"/>
      <c r="BX40" s="476"/>
      <c r="BY40" s="476"/>
      <c r="BZ40" s="476"/>
      <c r="CA40" s="476"/>
      <c r="CB40" s="476"/>
      <c r="CC40" s="476"/>
      <c r="CD40" s="476"/>
      <c r="CE40" s="476"/>
      <c r="CF40" s="476"/>
      <c r="CG40" s="476"/>
      <c r="CH40" s="476"/>
      <c r="CI40" s="476"/>
    </row>
    <row r="41" spans="1:87" ht="35.25" customHeight="1" thickBot="1" x14ac:dyDescent="0.4">
      <c r="A41" s="686"/>
      <c r="B41" s="687"/>
      <c r="C41" s="476"/>
      <c r="D41" s="491"/>
      <c r="E41" s="491"/>
      <c r="F41" s="491"/>
      <c r="G41" s="491"/>
      <c r="H41" s="491"/>
      <c r="I41" s="491"/>
      <c r="J41" s="491"/>
      <c r="K41" s="491"/>
      <c r="L41" s="491"/>
      <c r="M41" s="491"/>
      <c r="N41" s="491"/>
      <c r="O41" s="491"/>
      <c r="P41" s="491"/>
      <c r="Q41" s="491"/>
      <c r="R41" s="491"/>
      <c r="S41" s="491"/>
      <c r="T41" s="491"/>
      <c r="U41" s="491"/>
      <c r="V41" s="491"/>
      <c r="W41" s="818"/>
      <c r="X41" s="491"/>
      <c r="Y41" s="834"/>
      <c r="Z41" s="835"/>
      <c r="AA41" s="835"/>
      <c r="AB41" s="835"/>
      <c r="AC41" s="835"/>
      <c r="AD41" s="835"/>
      <c r="AE41" s="835"/>
      <c r="AF41" s="835"/>
      <c r="AG41" s="835"/>
      <c r="AH41" s="835"/>
      <c r="AI41" s="835"/>
      <c r="AJ41" s="835"/>
      <c r="AK41" s="835"/>
      <c r="AL41" s="835"/>
      <c r="AM41" s="835"/>
      <c r="AN41" s="835"/>
      <c r="AO41" s="835"/>
      <c r="AP41" s="835"/>
      <c r="AQ41" s="835"/>
      <c r="AR41" s="835"/>
      <c r="AS41" s="835"/>
      <c r="AT41" s="835"/>
      <c r="AU41" s="835"/>
      <c r="AV41" s="835"/>
      <c r="AW41" s="835"/>
      <c r="AX41" s="835"/>
      <c r="AY41" s="835"/>
      <c r="AZ41" s="835"/>
      <c r="BA41" s="835"/>
      <c r="BB41" s="835"/>
      <c r="BC41" s="835"/>
      <c r="BD41" s="835"/>
      <c r="BE41" s="835"/>
      <c r="BF41" s="835"/>
      <c r="BG41" s="835"/>
      <c r="BH41" s="835"/>
      <c r="BI41" s="835"/>
      <c r="BJ41" s="835"/>
      <c r="BK41" s="835"/>
      <c r="BL41" s="835"/>
      <c r="BM41" s="835"/>
      <c r="BN41" s="835"/>
      <c r="BO41" s="835"/>
      <c r="BP41" s="835"/>
      <c r="BQ41" s="836"/>
      <c r="BR41" s="491"/>
      <c r="BS41" s="476"/>
      <c r="BT41" s="476"/>
      <c r="BU41" s="476"/>
      <c r="BV41" s="476"/>
      <c r="BW41" s="476"/>
      <c r="BX41" s="476"/>
      <c r="BY41" s="476"/>
      <c r="BZ41" s="476"/>
      <c r="CA41" s="476"/>
      <c r="CB41" s="476"/>
      <c r="CC41" s="476"/>
      <c r="CD41" s="476"/>
      <c r="CE41" s="476"/>
      <c r="CF41" s="476"/>
      <c r="CG41" s="476"/>
      <c r="CH41" s="476"/>
      <c r="CI41" s="476"/>
    </row>
    <row r="42" spans="1:87" ht="41.25" customHeight="1" thickBot="1" x14ac:dyDescent="0.4">
      <c r="A42" s="686"/>
      <c r="B42" s="687"/>
      <c r="C42" s="476"/>
      <c r="D42" s="491"/>
      <c r="E42" s="491"/>
      <c r="F42" s="491"/>
      <c r="G42" s="491"/>
      <c r="H42" s="491"/>
      <c r="I42" s="491"/>
      <c r="J42" s="491"/>
      <c r="K42" s="491"/>
      <c r="L42" s="491"/>
      <c r="M42" s="491"/>
      <c r="N42" s="491"/>
      <c r="O42" s="491"/>
      <c r="P42" s="491"/>
      <c r="Q42" s="491"/>
      <c r="R42" s="491"/>
      <c r="S42" s="491"/>
      <c r="T42" s="491"/>
      <c r="U42" s="491"/>
      <c r="V42" s="491"/>
      <c r="W42" s="491"/>
      <c r="X42" s="491"/>
      <c r="Y42" s="491"/>
      <c r="Z42" s="491"/>
      <c r="AA42" s="491"/>
      <c r="AB42" s="491"/>
      <c r="AC42" s="491"/>
      <c r="AD42" s="491"/>
      <c r="AE42" s="491"/>
      <c r="AF42" s="491"/>
      <c r="AG42" s="491"/>
      <c r="AH42" s="491"/>
      <c r="AI42" s="491"/>
      <c r="AJ42" s="491"/>
      <c r="AK42" s="491"/>
      <c r="AL42" s="491"/>
      <c r="AM42" s="491"/>
      <c r="AN42" s="491"/>
      <c r="AO42" s="491"/>
      <c r="AP42" s="491"/>
      <c r="AQ42" s="491"/>
      <c r="AR42" s="491"/>
      <c r="AS42" s="491"/>
      <c r="AT42" s="491"/>
      <c r="AU42" s="491"/>
      <c r="AV42" s="491"/>
      <c r="AW42" s="491"/>
      <c r="AX42" s="491"/>
      <c r="AY42" s="491"/>
      <c r="AZ42" s="491"/>
      <c r="BA42" s="491"/>
      <c r="BB42" s="491"/>
      <c r="BC42" s="491"/>
      <c r="BD42" s="491"/>
      <c r="BE42" s="491"/>
      <c r="BF42" s="491"/>
      <c r="BG42" s="491"/>
      <c r="BH42" s="491"/>
      <c r="BI42" s="491"/>
      <c r="BJ42" s="491"/>
      <c r="BK42" s="491"/>
      <c r="BL42" s="491"/>
      <c r="BM42" s="491"/>
      <c r="BN42" s="491"/>
      <c r="BO42" s="491"/>
      <c r="BP42" s="491"/>
      <c r="BQ42" s="491"/>
      <c r="BR42" s="491"/>
      <c r="BS42" s="476"/>
      <c r="BT42" s="476"/>
      <c r="BU42" s="476"/>
      <c r="BV42" s="476"/>
      <c r="BW42" s="476"/>
      <c r="BX42" s="476"/>
    </row>
    <row r="43" spans="1:87" ht="46.5" customHeight="1" x14ac:dyDescent="0.35">
      <c r="A43" s="686">
        <f>Y43</f>
        <v>11</v>
      </c>
      <c r="B43" s="687">
        <f>COLUMN(Y43)</f>
        <v>25</v>
      </c>
      <c r="C43" s="476"/>
      <c r="D43" s="491"/>
      <c r="E43" s="603">
        <v>9</v>
      </c>
      <c r="F43" s="491"/>
      <c r="G43" s="491"/>
      <c r="H43" s="491"/>
      <c r="I43" s="491"/>
      <c r="J43" s="491"/>
      <c r="K43" s="491"/>
      <c r="L43" s="491"/>
      <c r="M43" s="491"/>
      <c r="N43" s="491"/>
      <c r="O43" s="491"/>
      <c r="P43" s="491"/>
      <c r="Q43" s="491"/>
      <c r="R43" s="491"/>
      <c r="S43" s="491"/>
      <c r="T43" s="491"/>
      <c r="U43" s="476"/>
      <c r="V43" s="476"/>
      <c r="W43" s="491"/>
      <c r="X43" s="491"/>
      <c r="Y43" s="837">
        <v>11</v>
      </c>
      <c r="Z43" s="491"/>
      <c r="AA43" s="819" t="s">
        <v>723</v>
      </c>
      <c r="AB43" s="820"/>
      <c r="AC43" s="820"/>
      <c r="AD43" s="820"/>
      <c r="AE43" s="820"/>
      <c r="AF43" s="820"/>
      <c r="AG43" s="820"/>
      <c r="AH43" s="820"/>
      <c r="AI43" s="820"/>
      <c r="AJ43" s="820"/>
      <c r="AK43" s="820"/>
      <c r="AL43" s="820"/>
      <c r="AM43" s="820"/>
      <c r="AN43" s="820"/>
      <c r="AO43" s="820"/>
      <c r="AP43" s="820"/>
      <c r="AQ43" s="820"/>
      <c r="AR43" s="820"/>
      <c r="AS43" s="821"/>
      <c r="AT43" s="822" t="s">
        <v>458</v>
      </c>
      <c r="AU43" s="823"/>
      <c r="AV43" s="823"/>
      <c r="AW43" s="823"/>
      <c r="AX43" s="823"/>
      <c r="AY43" s="823"/>
      <c r="AZ43" s="824"/>
      <c r="BA43" s="825" t="s">
        <v>776</v>
      </c>
      <c r="BB43" s="826"/>
      <c r="BC43" s="827"/>
      <c r="BD43" s="828" t="s">
        <v>800</v>
      </c>
      <c r="BE43" s="829"/>
      <c r="BF43" s="829"/>
      <c r="BG43" s="829"/>
      <c r="BH43" s="829"/>
      <c r="BI43" s="829"/>
      <c r="BJ43" s="829"/>
      <c r="BK43" s="829"/>
      <c r="BL43" s="829"/>
      <c r="BM43" s="829"/>
      <c r="BN43" s="829"/>
      <c r="BO43" s="829"/>
      <c r="BP43" s="829"/>
      <c r="BQ43" s="829"/>
      <c r="BR43" s="829"/>
      <c r="BS43" s="830"/>
      <c r="BT43" s="476"/>
      <c r="BU43" s="476"/>
      <c r="BV43" s="476"/>
      <c r="BW43" s="476"/>
      <c r="BX43" s="476"/>
    </row>
    <row r="44" spans="1:87" ht="35.25" customHeight="1" x14ac:dyDescent="0.35">
      <c r="A44" s="686"/>
      <c r="B44" s="687"/>
      <c r="C44" s="476"/>
      <c r="D44" s="491"/>
      <c r="E44" s="603"/>
      <c r="F44" s="491"/>
      <c r="G44" s="491"/>
      <c r="H44" s="491"/>
      <c r="I44" s="491"/>
      <c r="J44" s="491"/>
      <c r="K44" s="491"/>
      <c r="L44" s="491"/>
      <c r="M44" s="491"/>
      <c r="N44" s="491"/>
      <c r="O44" s="491"/>
      <c r="P44" s="491"/>
      <c r="Q44" s="491"/>
      <c r="R44" s="491"/>
      <c r="S44" s="491"/>
      <c r="T44" s="491"/>
      <c r="U44" s="476"/>
      <c r="V44" s="476"/>
      <c r="W44" s="491"/>
      <c r="X44" s="491"/>
      <c r="Y44" s="838">
        <v>9</v>
      </c>
      <c r="Z44" s="602"/>
      <c r="AA44" s="831" t="s">
        <v>793</v>
      </c>
      <c r="AB44" s="832"/>
      <c r="AC44" s="832"/>
      <c r="AD44" s="832"/>
      <c r="AE44" s="832"/>
      <c r="AF44" s="832"/>
      <c r="AG44" s="832"/>
      <c r="AH44" s="832"/>
      <c r="AI44" s="832"/>
      <c r="AJ44" s="832"/>
      <c r="AK44" s="832"/>
      <c r="AL44" s="832"/>
      <c r="AM44" s="832"/>
      <c r="AN44" s="832"/>
      <c r="AO44" s="832"/>
      <c r="AP44" s="832"/>
      <c r="AQ44" s="832"/>
      <c r="AR44" s="832"/>
      <c r="AS44" s="832"/>
      <c r="AT44" s="832"/>
      <c r="AU44" s="832"/>
      <c r="AV44" s="832"/>
      <c r="AW44" s="832"/>
      <c r="AX44" s="832"/>
      <c r="AY44" s="832"/>
      <c r="AZ44" s="832"/>
      <c r="BA44" s="832"/>
      <c r="BB44" s="832"/>
      <c r="BC44" s="832"/>
      <c r="BD44" s="832"/>
      <c r="BE44" s="832"/>
      <c r="BF44" s="832"/>
      <c r="BG44" s="832"/>
      <c r="BH44" s="832"/>
      <c r="BI44" s="832"/>
      <c r="BJ44" s="832"/>
      <c r="BK44" s="832"/>
      <c r="BL44" s="832"/>
      <c r="BM44" s="832"/>
      <c r="BN44" s="832"/>
      <c r="BO44" s="832"/>
      <c r="BP44" s="832"/>
      <c r="BQ44" s="832"/>
      <c r="BR44" s="832"/>
      <c r="BS44" s="833"/>
      <c r="BT44" s="476"/>
      <c r="BU44" s="476"/>
      <c r="BV44" s="476"/>
      <c r="BW44" s="476"/>
      <c r="BX44" s="476"/>
    </row>
    <row r="45" spans="1:87" ht="35.25" customHeight="1" thickBot="1" x14ac:dyDescent="0.4">
      <c r="A45" s="686"/>
      <c r="B45" s="687"/>
      <c r="C45" s="476"/>
      <c r="D45" s="491"/>
      <c r="E45" s="491"/>
      <c r="F45" s="491"/>
      <c r="G45" s="491"/>
      <c r="H45" s="491"/>
      <c r="I45" s="491"/>
      <c r="J45" s="491"/>
      <c r="K45" s="491"/>
      <c r="L45" s="491"/>
      <c r="M45" s="491"/>
      <c r="N45" s="491"/>
      <c r="O45" s="491"/>
      <c r="P45" s="491"/>
      <c r="Q45" s="491"/>
      <c r="R45" s="491"/>
      <c r="S45" s="491"/>
      <c r="T45" s="491"/>
      <c r="U45" s="476"/>
      <c r="V45" s="476"/>
      <c r="W45" s="491"/>
      <c r="X45" s="491"/>
      <c r="Y45" s="838"/>
      <c r="Z45" s="491"/>
      <c r="AA45" s="834"/>
      <c r="AB45" s="835"/>
      <c r="AC45" s="835"/>
      <c r="AD45" s="835"/>
      <c r="AE45" s="835"/>
      <c r="AF45" s="835"/>
      <c r="AG45" s="835"/>
      <c r="AH45" s="835"/>
      <c r="AI45" s="835"/>
      <c r="AJ45" s="835"/>
      <c r="AK45" s="835"/>
      <c r="AL45" s="835"/>
      <c r="AM45" s="835"/>
      <c r="AN45" s="835"/>
      <c r="AO45" s="835"/>
      <c r="AP45" s="835"/>
      <c r="AQ45" s="835"/>
      <c r="AR45" s="835"/>
      <c r="AS45" s="835"/>
      <c r="AT45" s="835"/>
      <c r="AU45" s="835"/>
      <c r="AV45" s="835"/>
      <c r="AW45" s="835"/>
      <c r="AX45" s="835"/>
      <c r="AY45" s="835"/>
      <c r="AZ45" s="835"/>
      <c r="BA45" s="835"/>
      <c r="BB45" s="835"/>
      <c r="BC45" s="835"/>
      <c r="BD45" s="835"/>
      <c r="BE45" s="835"/>
      <c r="BF45" s="835"/>
      <c r="BG45" s="835"/>
      <c r="BH45" s="835"/>
      <c r="BI45" s="835"/>
      <c r="BJ45" s="835"/>
      <c r="BK45" s="835"/>
      <c r="BL45" s="835"/>
      <c r="BM45" s="835"/>
      <c r="BN45" s="835"/>
      <c r="BO45" s="835"/>
      <c r="BP45" s="835"/>
      <c r="BQ45" s="835"/>
      <c r="BR45" s="835"/>
      <c r="BS45" s="836"/>
      <c r="BT45" s="476"/>
      <c r="BU45" s="476"/>
      <c r="BV45" s="476"/>
      <c r="BW45" s="476"/>
      <c r="BX45" s="476"/>
    </row>
    <row r="46" spans="1:87" ht="42" customHeight="1" thickBot="1" x14ac:dyDescent="0.4">
      <c r="A46" s="686"/>
      <c r="B46" s="687"/>
      <c r="C46" s="476"/>
      <c r="D46" s="476"/>
      <c r="E46" s="476"/>
      <c r="F46" s="476"/>
      <c r="G46" s="476"/>
      <c r="H46" s="476"/>
      <c r="I46" s="476"/>
      <c r="J46" s="476"/>
      <c r="K46" s="476"/>
      <c r="L46" s="476"/>
      <c r="M46" s="476"/>
      <c r="N46" s="476"/>
      <c r="O46" s="476"/>
      <c r="P46" s="476"/>
      <c r="Q46" s="476"/>
      <c r="R46" s="476"/>
      <c r="S46" s="476"/>
      <c r="T46" s="476"/>
      <c r="U46" s="476"/>
      <c r="V46" s="476"/>
      <c r="W46" s="476"/>
      <c r="X46" s="476"/>
      <c r="Y46" s="476"/>
      <c r="Z46" s="476"/>
      <c r="AA46" s="476"/>
      <c r="AB46" s="476"/>
      <c r="AC46" s="476"/>
      <c r="AD46" s="476"/>
      <c r="AE46" s="476"/>
      <c r="AF46" s="476"/>
      <c r="AG46" s="476"/>
      <c r="AH46" s="476"/>
      <c r="AI46" s="476"/>
      <c r="AJ46" s="476"/>
      <c r="AK46" s="476"/>
      <c r="AL46" s="476"/>
      <c r="AM46" s="476"/>
      <c r="AN46" s="476"/>
      <c r="AO46" s="476"/>
      <c r="AP46" s="476"/>
      <c r="AQ46" s="476"/>
      <c r="AR46" s="476"/>
      <c r="AS46" s="476"/>
      <c r="AT46" s="476"/>
      <c r="AU46" s="476"/>
      <c r="AV46" s="476"/>
      <c r="AW46" s="476"/>
      <c r="AX46" s="476"/>
      <c r="AY46" s="476"/>
      <c r="AZ46" s="476"/>
      <c r="BA46" s="476"/>
      <c r="BB46" s="476"/>
      <c r="BC46" s="476"/>
      <c r="BD46" s="476"/>
      <c r="BE46" s="476"/>
      <c r="BF46" s="476"/>
      <c r="BG46" s="476"/>
      <c r="BH46" s="476"/>
      <c r="BI46" s="476"/>
      <c r="BJ46" s="476"/>
      <c r="BK46" s="476"/>
      <c r="BL46" s="476"/>
      <c r="BM46" s="476"/>
      <c r="BN46" s="476"/>
      <c r="BO46" s="476"/>
      <c r="BP46" s="476"/>
      <c r="BQ46" s="476"/>
      <c r="BR46" s="476"/>
      <c r="BS46" s="476"/>
      <c r="BT46" s="476"/>
      <c r="BU46" s="476"/>
      <c r="BV46" s="476"/>
      <c r="BW46" s="476"/>
      <c r="BX46" s="476"/>
    </row>
    <row r="47" spans="1:87" ht="41.25" customHeight="1" x14ac:dyDescent="0.35">
      <c r="A47" s="686">
        <f>AA47</f>
        <v>12</v>
      </c>
      <c r="B47" s="687">
        <f>COLUMN(AA47)</f>
        <v>27</v>
      </c>
      <c r="C47" s="476"/>
      <c r="D47" s="491"/>
      <c r="E47" s="491"/>
      <c r="F47" s="491"/>
      <c r="G47" s="491"/>
      <c r="H47" s="491"/>
      <c r="I47" s="491"/>
      <c r="J47" s="491"/>
      <c r="K47" s="491"/>
      <c r="L47" s="491"/>
      <c r="M47" s="491"/>
      <c r="N47" s="491"/>
      <c r="O47" s="491"/>
      <c r="P47" s="491"/>
      <c r="Q47" s="491"/>
      <c r="R47" s="491"/>
      <c r="S47" s="491"/>
      <c r="T47" s="491"/>
      <c r="U47" s="491"/>
      <c r="V47" s="491"/>
      <c r="W47" s="491"/>
      <c r="X47" s="491"/>
      <c r="Y47" s="491"/>
      <c r="Z47" s="491"/>
      <c r="AA47" s="837">
        <v>12</v>
      </c>
      <c r="AB47" s="491"/>
      <c r="AC47" s="819" t="s">
        <v>722</v>
      </c>
      <c r="AD47" s="820"/>
      <c r="AE47" s="820"/>
      <c r="AF47" s="820"/>
      <c r="AG47" s="820"/>
      <c r="AH47" s="820"/>
      <c r="AI47" s="820"/>
      <c r="AJ47" s="820"/>
      <c r="AK47" s="820"/>
      <c r="AL47" s="820"/>
      <c r="AM47" s="820"/>
      <c r="AN47" s="820"/>
      <c r="AO47" s="820"/>
      <c r="AP47" s="820"/>
      <c r="AQ47" s="820"/>
      <c r="AR47" s="820"/>
      <c r="AS47" s="820"/>
      <c r="AT47" s="820"/>
      <c r="AU47" s="821"/>
      <c r="AV47" s="822" t="s">
        <v>458</v>
      </c>
      <c r="AW47" s="823"/>
      <c r="AX47" s="823"/>
      <c r="AY47" s="823"/>
      <c r="AZ47" s="823"/>
      <c r="BA47" s="823"/>
      <c r="BB47" s="824"/>
      <c r="BC47" s="825" t="s">
        <v>776</v>
      </c>
      <c r="BD47" s="826"/>
      <c r="BE47" s="827"/>
      <c r="BF47" s="828"/>
      <c r="BG47" s="829"/>
      <c r="BH47" s="829"/>
      <c r="BI47" s="829"/>
      <c r="BJ47" s="829"/>
      <c r="BK47" s="829"/>
      <c r="BL47" s="829"/>
      <c r="BM47" s="829"/>
      <c r="BN47" s="829"/>
      <c r="BO47" s="829"/>
      <c r="BP47" s="829"/>
      <c r="BQ47" s="829"/>
      <c r="BR47" s="829"/>
      <c r="BS47" s="829"/>
      <c r="BT47" s="829"/>
      <c r="BU47" s="830"/>
      <c r="BV47" s="476"/>
      <c r="BW47" s="476"/>
      <c r="BX47" s="476"/>
    </row>
    <row r="48" spans="1:87" ht="62.25" customHeight="1" x14ac:dyDescent="0.35">
      <c r="A48" s="686"/>
      <c r="B48" s="687"/>
      <c r="C48" s="476"/>
      <c r="D48" s="491"/>
      <c r="E48" s="603">
        <v>9</v>
      </c>
      <c r="F48" s="491"/>
      <c r="G48" s="491"/>
      <c r="H48" s="491"/>
      <c r="I48" s="491"/>
      <c r="J48" s="491"/>
      <c r="K48" s="491"/>
      <c r="L48" s="491"/>
      <c r="M48" s="491"/>
      <c r="N48" s="491"/>
      <c r="O48" s="491"/>
      <c r="P48" s="491"/>
      <c r="Q48" s="491"/>
      <c r="R48" s="491"/>
      <c r="S48" s="491"/>
      <c r="T48" s="491"/>
      <c r="U48" s="476"/>
      <c r="V48" s="476"/>
      <c r="W48" s="476"/>
      <c r="X48" s="476"/>
      <c r="Y48" s="491"/>
      <c r="Z48" s="491"/>
      <c r="AA48" s="838">
        <v>9</v>
      </c>
      <c r="AB48" s="602"/>
      <c r="AC48" s="831" t="s">
        <v>807</v>
      </c>
      <c r="AD48" s="832"/>
      <c r="AE48" s="832"/>
      <c r="AF48" s="832"/>
      <c r="AG48" s="832"/>
      <c r="AH48" s="832"/>
      <c r="AI48" s="832"/>
      <c r="AJ48" s="832"/>
      <c r="AK48" s="832"/>
      <c r="AL48" s="832"/>
      <c r="AM48" s="832"/>
      <c r="AN48" s="832"/>
      <c r="AO48" s="832"/>
      <c r="AP48" s="832"/>
      <c r="AQ48" s="832"/>
      <c r="AR48" s="832"/>
      <c r="AS48" s="832"/>
      <c r="AT48" s="832"/>
      <c r="AU48" s="832"/>
      <c r="AV48" s="832"/>
      <c r="AW48" s="832"/>
      <c r="AX48" s="832"/>
      <c r="AY48" s="832"/>
      <c r="AZ48" s="832"/>
      <c r="BA48" s="832"/>
      <c r="BB48" s="832"/>
      <c r="BC48" s="832"/>
      <c r="BD48" s="832"/>
      <c r="BE48" s="832"/>
      <c r="BF48" s="832"/>
      <c r="BG48" s="832"/>
      <c r="BH48" s="832"/>
      <c r="BI48" s="832"/>
      <c r="BJ48" s="832"/>
      <c r="BK48" s="832"/>
      <c r="BL48" s="832"/>
      <c r="BM48" s="832"/>
      <c r="BN48" s="832"/>
      <c r="BO48" s="832"/>
      <c r="BP48" s="832"/>
      <c r="BQ48" s="832"/>
      <c r="BR48" s="832"/>
      <c r="BS48" s="832"/>
      <c r="BT48" s="832"/>
      <c r="BU48" s="833"/>
      <c r="BV48" s="476"/>
      <c r="BW48" s="476"/>
      <c r="BX48" s="476"/>
    </row>
    <row r="49" spans="1:80" ht="62.25" customHeight="1" thickBot="1" x14ac:dyDescent="0.4">
      <c r="A49" s="686"/>
      <c r="B49" s="687"/>
      <c r="C49" s="476"/>
      <c r="D49" s="491"/>
      <c r="E49" s="603"/>
      <c r="F49" s="491"/>
      <c r="G49" s="491"/>
      <c r="H49" s="491"/>
      <c r="I49" s="491"/>
      <c r="J49" s="491"/>
      <c r="K49" s="491"/>
      <c r="L49" s="491"/>
      <c r="M49" s="491"/>
      <c r="N49" s="491"/>
      <c r="O49" s="491"/>
      <c r="P49" s="491"/>
      <c r="Q49" s="491"/>
      <c r="R49" s="491"/>
      <c r="S49" s="491"/>
      <c r="T49" s="491"/>
      <c r="U49" s="476"/>
      <c r="V49" s="476"/>
      <c r="W49" s="476"/>
      <c r="X49" s="476"/>
      <c r="Y49" s="491"/>
      <c r="Z49" s="491"/>
      <c r="AA49" s="838"/>
      <c r="AB49" s="491"/>
      <c r="AC49" s="834"/>
      <c r="AD49" s="835"/>
      <c r="AE49" s="835"/>
      <c r="AF49" s="835"/>
      <c r="AG49" s="835"/>
      <c r="AH49" s="835"/>
      <c r="AI49" s="835"/>
      <c r="AJ49" s="835"/>
      <c r="AK49" s="835"/>
      <c r="AL49" s="835"/>
      <c r="AM49" s="835"/>
      <c r="AN49" s="835"/>
      <c r="AO49" s="835"/>
      <c r="AP49" s="835"/>
      <c r="AQ49" s="835"/>
      <c r="AR49" s="835"/>
      <c r="AS49" s="835"/>
      <c r="AT49" s="835"/>
      <c r="AU49" s="835"/>
      <c r="AV49" s="835"/>
      <c r="AW49" s="835"/>
      <c r="AX49" s="835"/>
      <c r="AY49" s="835"/>
      <c r="AZ49" s="835"/>
      <c r="BA49" s="835"/>
      <c r="BB49" s="835"/>
      <c r="BC49" s="835"/>
      <c r="BD49" s="835"/>
      <c r="BE49" s="835"/>
      <c r="BF49" s="835"/>
      <c r="BG49" s="835"/>
      <c r="BH49" s="835"/>
      <c r="BI49" s="835"/>
      <c r="BJ49" s="835"/>
      <c r="BK49" s="835"/>
      <c r="BL49" s="835"/>
      <c r="BM49" s="835"/>
      <c r="BN49" s="835"/>
      <c r="BO49" s="835"/>
      <c r="BP49" s="835"/>
      <c r="BQ49" s="835"/>
      <c r="BR49" s="835"/>
      <c r="BS49" s="835"/>
      <c r="BT49" s="835"/>
      <c r="BU49" s="836"/>
      <c r="BV49" s="476"/>
      <c r="BW49" s="476"/>
      <c r="BX49" s="476"/>
    </row>
    <row r="50" spans="1:80" ht="35.25" customHeight="1" x14ac:dyDescent="0.35">
      <c r="A50" s="686"/>
      <c r="B50" s="687"/>
      <c r="C50" s="476"/>
      <c r="D50" s="491"/>
      <c r="E50" s="491"/>
      <c r="F50" s="491"/>
      <c r="G50" s="491"/>
      <c r="H50" s="491"/>
      <c r="I50" s="491"/>
      <c r="J50" s="491"/>
      <c r="K50" s="491"/>
      <c r="L50" s="491"/>
      <c r="M50" s="491"/>
      <c r="N50" s="491"/>
      <c r="O50" s="491"/>
      <c r="P50" s="491"/>
      <c r="Q50" s="491"/>
      <c r="R50" s="491"/>
      <c r="S50" s="491"/>
      <c r="T50" s="491"/>
      <c r="U50" s="476"/>
      <c r="V50" s="476"/>
      <c r="W50" s="476"/>
      <c r="X50" s="476"/>
      <c r="Y50" s="476"/>
      <c r="Z50" s="476"/>
      <c r="AA50" s="476"/>
      <c r="AB50" s="476"/>
      <c r="AC50" s="476"/>
      <c r="AD50" s="476"/>
      <c r="AE50" s="476"/>
      <c r="AF50" s="476"/>
      <c r="AG50" s="476"/>
      <c r="AH50" s="476"/>
      <c r="AI50" s="476"/>
      <c r="AJ50" s="476"/>
      <c r="AK50" s="476"/>
      <c r="AL50" s="476"/>
      <c r="AM50" s="476"/>
      <c r="AN50" s="476"/>
      <c r="AO50" s="476"/>
      <c r="AP50" s="476"/>
      <c r="AQ50" s="476"/>
      <c r="AR50" s="476"/>
      <c r="AS50" s="476"/>
      <c r="AT50" s="476"/>
      <c r="AU50" s="476"/>
      <c r="AV50" s="476"/>
      <c r="AW50" s="476"/>
      <c r="AX50" s="476"/>
      <c r="AY50" s="476"/>
      <c r="AZ50" s="476"/>
      <c r="BA50" s="476"/>
      <c r="BB50" s="476"/>
      <c r="BC50" s="476"/>
      <c r="BD50" s="476"/>
      <c r="BE50" s="476"/>
      <c r="BF50" s="476"/>
      <c r="BG50" s="476"/>
      <c r="BH50" s="476"/>
      <c r="BI50" s="476"/>
      <c r="BJ50" s="476"/>
      <c r="BK50" s="476"/>
      <c r="BL50" s="476"/>
      <c r="BM50" s="476"/>
      <c r="BN50" s="476"/>
      <c r="BO50" s="476"/>
      <c r="BP50" s="476"/>
      <c r="BQ50" s="476"/>
      <c r="BR50" s="476"/>
      <c r="BS50" s="476"/>
      <c r="BT50" s="476"/>
      <c r="BU50" s="476"/>
      <c r="BV50" s="476"/>
      <c r="BW50" s="476"/>
      <c r="BX50" s="476"/>
      <c r="BY50" s="476"/>
      <c r="BZ50" s="476"/>
      <c r="CA50" s="476"/>
      <c r="CB50" s="476"/>
    </row>
    <row r="51" spans="1:80" ht="42" customHeight="1" x14ac:dyDescent="0.35">
      <c r="A51" s="686"/>
      <c r="B51" s="687"/>
      <c r="C51" s="476"/>
      <c r="D51" s="476"/>
      <c r="E51" s="476"/>
      <c r="F51" s="476"/>
      <c r="G51" s="476"/>
      <c r="H51" s="476"/>
      <c r="I51" s="476"/>
      <c r="J51" s="476"/>
      <c r="K51" s="476"/>
      <c r="L51" s="476"/>
      <c r="M51" s="476"/>
      <c r="N51" s="476"/>
      <c r="O51" s="476"/>
      <c r="P51" s="476"/>
      <c r="Q51" s="476"/>
      <c r="R51" s="476"/>
      <c r="S51" s="476"/>
      <c r="T51" s="476"/>
      <c r="U51" s="476"/>
      <c r="V51" s="476"/>
      <c r="W51" s="476"/>
      <c r="X51" s="476"/>
      <c r="Y51" s="476"/>
      <c r="Z51" s="476"/>
      <c r="AA51" s="476"/>
      <c r="AB51" s="476"/>
      <c r="AC51" s="476"/>
      <c r="AD51" s="476"/>
      <c r="AE51" s="476"/>
      <c r="AF51" s="476"/>
      <c r="AG51" s="476"/>
      <c r="AH51" s="476"/>
      <c r="AI51" s="476"/>
      <c r="AJ51" s="476"/>
      <c r="AK51" s="476"/>
      <c r="AL51" s="476"/>
      <c r="AM51" s="476"/>
      <c r="AN51" s="476"/>
      <c r="AO51" s="476"/>
      <c r="AP51" s="476"/>
      <c r="AQ51" s="476"/>
      <c r="AR51" s="476"/>
      <c r="AS51" s="476"/>
      <c r="AT51" s="476"/>
      <c r="AU51" s="476"/>
      <c r="AV51" s="476"/>
      <c r="AW51" s="476"/>
      <c r="AX51" s="476"/>
      <c r="AY51" s="476"/>
      <c r="AZ51" s="476"/>
      <c r="BA51" s="476"/>
      <c r="BB51" s="476"/>
      <c r="BC51" s="476"/>
      <c r="BD51" s="476"/>
      <c r="BE51" s="476"/>
      <c r="BF51" s="476"/>
      <c r="BG51" s="476"/>
      <c r="BH51" s="476"/>
      <c r="BI51" s="476"/>
      <c r="BJ51" s="476"/>
      <c r="BK51" s="476"/>
      <c r="BL51" s="476"/>
      <c r="BM51" s="476"/>
      <c r="BN51" s="476"/>
      <c r="BO51" s="476"/>
      <c r="BP51" s="476"/>
      <c r="BQ51" s="476"/>
      <c r="BR51" s="476"/>
      <c r="BS51" s="476"/>
      <c r="BT51" s="476"/>
      <c r="BU51" s="476"/>
      <c r="BV51" s="476"/>
      <c r="BW51" s="476"/>
      <c r="BX51" s="476"/>
      <c r="BY51" s="476"/>
      <c r="BZ51" s="476"/>
      <c r="CA51" s="476"/>
      <c r="CB51" s="476"/>
    </row>
    <row r="52" spans="1:80" ht="42" customHeight="1" x14ac:dyDescent="0.35">
      <c r="A52" s="683"/>
      <c r="B52" s="476"/>
      <c r="C52" s="476"/>
      <c r="D52" s="476"/>
      <c r="E52" s="476"/>
      <c r="F52" s="476"/>
      <c r="G52" s="476"/>
      <c r="H52" s="476"/>
      <c r="I52" s="476"/>
      <c r="J52" s="476"/>
      <c r="K52" s="476"/>
      <c r="L52" s="476"/>
      <c r="M52" s="476"/>
      <c r="N52" s="476"/>
      <c r="O52" s="476"/>
      <c r="P52" s="476"/>
      <c r="Q52" s="476"/>
      <c r="R52" s="476"/>
      <c r="S52" s="476"/>
      <c r="T52" s="476"/>
      <c r="U52" s="476"/>
      <c r="V52" s="476"/>
      <c r="W52" s="476"/>
      <c r="X52" s="476"/>
      <c r="Y52" s="476"/>
      <c r="Z52" s="476"/>
      <c r="AA52" s="476"/>
      <c r="AB52" s="476"/>
      <c r="AC52" s="476"/>
      <c r="AD52" s="476"/>
      <c r="AE52" s="476"/>
      <c r="AF52" s="476"/>
      <c r="AG52" s="476"/>
      <c r="AH52" s="476"/>
      <c r="AI52" s="476"/>
      <c r="AJ52" s="476"/>
      <c r="AK52" s="476"/>
      <c r="AL52" s="476"/>
      <c r="AM52" s="476"/>
      <c r="AN52" s="476"/>
      <c r="AO52" s="476"/>
      <c r="AP52" s="476"/>
      <c r="AQ52" s="476"/>
      <c r="AR52" s="476"/>
      <c r="AS52" s="476"/>
      <c r="AT52" s="476"/>
      <c r="AU52" s="476"/>
      <c r="AV52" s="476"/>
      <c r="AW52" s="476"/>
      <c r="AX52" s="476"/>
      <c r="AY52" s="476"/>
      <c r="AZ52" s="476"/>
      <c r="BA52" s="476"/>
      <c r="BB52" s="476"/>
      <c r="BC52" s="476"/>
      <c r="BD52" s="476"/>
      <c r="BE52" s="476"/>
      <c r="BF52" s="476"/>
      <c r="BG52" s="476"/>
      <c r="BH52" s="476"/>
      <c r="BI52" s="476"/>
      <c r="BJ52" s="476"/>
      <c r="BK52" s="476"/>
      <c r="BL52" s="476"/>
      <c r="BM52" s="476"/>
      <c r="BN52" s="476"/>
      <c r="BO52" s="476"/>
      <c r="BP52" s="476"/>
      <c r="BQ52" s="476"/>
      <c r="BR52" s="476"/>
      <c r="BS52" s="476"/>
      <c r="BT52" s="476"/>
      <c r="BU52" s="476"/>
      <c r="BV52" s="476"/>
      <c r="BW52" s="476"/>
      <c r="BX52" s="476"/>
      <c r="BY52" s="476"/>
      <c r="BZ52" s="476"/>
      <c r="CA52" s="476"/>
      <c r="CB52" s="476"/>
    </row>
    <row r="53" spans="1:80" ht="42" customHeight="1" x14ac:dyDescent="0.35">
      <c r="A53" s="683"/>
      <c r="B53" s="476"/>
      <c r="C53" s="476"/>
      <c r="D53" s="476"/>
      <c r="E53" s="476"/>
      <c r="F53" s="476"/>
      <c r="G53" s="476"/>
      <c r="H53" s="476"/>
      <c r="I53" s="476"/>
      <c r="J53" s="476"/>
      <c r="K53" s="476"/>
      <c r="L53" s="476"/>
      <c r="M53" s="476"/>
      <c r="N53" s="476"/>
      <c r="O53" s="476"/>
      <c r="P53" s="476"/>
      <c r="Q53" s="476"/>
      <c r="R53" s="476"/>
      <c r="S53" s="476"/>
      <c r="T53" s="476"/>
      <c r="U53" s="476"/>
      <c r="V53" s="476"/>
      <c r="W53" s="476"/>
      <c r="X53" s="476"/>
      <c r="Y53" s="476"/>
      <c r="Z53" s="476"/>
      <c r="AA53" s="476"/>
      <c r="AB53" s="476"/>
      <c r="AC53" s="476"/>
      <c r="AD53" s="476"/>
      <c r="AE53" s="476"/>
      <c r="AF53" s="476"/>
      <c r="AG53" s="476"/>
      <c r="AH53" s="476"/>
      <c r="AI53" s="476"/>
      <c r="AJ53" s="476"/>
      <c r="AK53" s="476"/>
      <c r="AL53" s="476"/>
      <c r="AM53" s="476"/>
      <c r="AN53" s="476"/>
      <c r="AO53" s="476"/>
      <c r="AP53" s="476"/>
      <c r="AQ53" s="476"/>
      <c r="AR53" s="476"/>
      <c r="AS53" s="476"/>
      <c r="AT53" s="476"/>
      <c r="AU53" s="476"/>
      <c r="AV53" s="476"/>
      <c r="AW53" s="476"/>
      <c r="AX53" s="476"/>
      <c r="AY53" s="476"/>
      <c r="AZ53" s="476"/>
      <c r="BA53" s="476"/>
      <c r="BB53" s="476"/>
      <c r="BC53" s="476"/>
      <c r="BD53" s="476"/>
      <c r="BE53" s="476"/>
      <c r="BF53" s="476"/>
      <c r="BG53" s="476"/>
      <c r="BH53" s="476"/>
      <c r="BI53" s="476"/>
      <c r="BJ53" s="476"/>
      <c r="BK53" s="476"/>
      <c r="BL53" s="476"/>
      <c r="BM53" s="476"/>
      <c r="BN53" s="476"/>
      <c r="BO53" s="476"/>
      <c r="BP53" s="476"/>
      <c r="BQ53" s="476"/>
      <c r="BR53" s="476"/>
      <c r="BS53" s="476"/>
      <c r="BT53" s="476"/>
      <c r="BU53" s="476"/>
      <c r="BV53" s="476"/>
      <c r="BW53" s="476"/>
      <c r="BX53" s="476"/>
      <c r="BY53" s="476"/>
      <c r="BZ53" s="476"/>
      <c r="CA53" s="476"/>
      <c r="CB53" s="476"/>
    </row>
    <row r="54" spans="1:80" ht="42" customHeight="1" x14ac:dyDescent="0.35">
      <c r="A54" s="683"/>
      <c r="B54" s="476"/>
      <c r="C54" s="476"/>
      <c r="D54" s="476"/>
      <c r="E54" s="476"/>
      <c r="F54" s="476"/>
      <c r="G54" s="476"/>
      <c r="H54" s="476"/>
      <c r="I54" s="476"/>
      <c r="J54" s="476"/>
      <c r="K54" s="476"/>
      <c r="L54" s="476"/>
      <c r="M54" s="476"/>
      <c r="N54" s="476"/>
      <c r="O54" s="476"/>
      <c r="P54" s="476"/>
      <c r="Q54" s="476"/>
      <c r="R54" s="476"/>
      <c r="S54" s="476"/>
      <c r="T54" s="476"/>
      <c r="U54" s="476"/>
      <c r="V54" s="476"/>
      <c r="W54" s="476"/>
      <c r="X54" s="476"/>
      <c r="Y54" s="476"/>
      <c r="Z54" s="476"/>
      <c r="AA54" s="476"/>
      <c r="AB54" s="476"/>
      <c r="AC54" s="476"/>
      <c r="AD54" s="476"/>
      <c r="AE54" s="476"/>
      <c r="AF54" s="476"/>
      <c r="AG54" s="476"/>
      <c r="AH54" s="476"/>
      <c r="AI54" s="476"/>
      <c r="AJ54" s="476"/>
      <c r="AK54" s="476"/>
      <c r="AL54" s="476"/>
      <c r="AM54" s="476"/>
      <c r="AN54" s="476"/>
      <c r="AO54" s="476"/>
      <c r="AP54" s="476"/>
      <c r="AQ54" s="476"/>
      <c r="AR54" s="476"/>
      <c r="AS54" s="476"/>
      <c r="AT54" s="476"/>
      <c r="AU54" s="476"/>
      <c r="AV54" s="476"/>
      <c r="AW54" s="476"/>
      <c r="AX54" s="476"/>
      <c r="AY54" s="476"/>
      <c r="AZ54" s="476"/>
      <c r="BA54" s="476"/>
      <c r="BB54" s="476"/>
      <c r="BC54" s="476"/>
      <c r="BD54" s="476"/>
      <c r="BE54" s="476"/>
      <c r="BF54" s="476"/>
      <c r="BG54" s="476"/>
      <c r="BH54" s="476"/>
      <c r="BI54" s="476"/>
      <c r="BJ54" s="476"/>
      <c r="BK54" s="476"/>
      <c r="BL54" s="476"/>
      <c r="BM54" s="476"/>
      <c r="BN54" s="476"/>
      <c r="BO54" s="476"/>
      <c r="BP54" s="476"/>
      <c r="BQ54" s="476"/>
      <c r="BR54" s="476"/>
      <c r="BS54" s="476"/>
      <c r="BT54" s="476"/>
      <c r="BU54" s="476"/>
      <c r="BV54" s="476"/>
      <c r="BW54" s="476"/>
      <c r="BX54" s="476"/>
      <c r="BY54" s="476"/>
      <c r="BZ54" s="476"/>
      <c r="CA54" s="476"/>
      <c r="CB54" s="476"/>
    </row>
    <row r="55" spans="1:80" ht="42" customHeight="1" x14ac:dyDescent="0.35">
      <c r="A55" s="683"/>
      <c r="B55" s="476"/>
      <c r="C55" s="476"/>
      <c r="D55" s="476"/>
      <c r="E55" s="476"/>
      <c r="F55" s="476"/>
      <c r="G55" s="476"/>
      <c r="H55" s="476"/>
      <c r="I55" s="476"/>
      <c r="J55" s="476"/>
      <c r="K55" s="476"/>
      <c r="L55" s="476"/>
      <c r="M55" s="476"/>
      <c r="N55" s="476"/>
      <c r="O55" s="476"/>
      <c r="P55" s="476"/>
      <c r="Q55" s="476"/>
      <c r="R55" s="476"/>
      <c r="S55" s="476"/>
      <c r="T55" s="476"/>
      <c r="U55" s="476"/>
      <c r="V55" s="476"/>
      <c r="W55" s="476"/>
      <c r="X55" s="476"/>
      <c r="Y55" s="476"/>
      <c r="Z55" s="476"/>
      <c r="AA55" s="476"/>
      <c r="AB55" s="476"/>
      <c r="AC55" s="476"/>
      <c r="AD55" s="476"/>
      <c r="AE55" s="476"/>
      <c r="AF55" s="476"/>
      <c r="AG55" s="476"/>
      <c r="AH55" s="476"/>
      <c r="AI55" s="476"/>
      <c r="AJ55" s="476"/>
      <c r="AK55" s="476"/>
      <c r="AL55" s="476"/>
      <c r="AM55" s="476"/>
      <c r="AN55" s="476"/>
      <c r="AO55" s="476"/>
      <c r="AP55" s="476"/>
      <c r="AQ55" s="476"/>
      <c r="AR55" s="476"/>
      <c r="AS55" s="476"/>
      <c r="AT55" s="476"/>
      <c r="AU55" s="476"/>
      <c r="AV55" s="476"/>
      <c r="AW55" s="476"/>
      <c r="AX55" s="476"/>
      <c r="AY55" s="476"/>
      <c r="AZ55" s="476"/>
      <c r="BA55" s="476"/>
      <c r="BB55" s="476"/>
      <c r="BC55" s="476"/>
      <c r="BD55" s="476"/>
      <c r="BE55" s="476"/>
      <c r="BF55" s="476"/>
      <c r="BG55" s="476"/>
      <c r="BH55" s="476"/>
      <c r="BI55" s="476"/>
      <c r="BJ55" s="476"/>
      <c r="BK55" s="476"/>
      <c r="BL55" s="476"/>
      <c r="BM55" s="476"/>
      <c r="BN55" s="476"/>
      <c r="BO55" s="476"/>
      <c r="BP55" s="476"/>
      <c r="BQ55" s="476"/>
      <c r="BR55" s="476"/>
      <c r="BS55" s="476"/>
      <c r="BT55" s="476"/>
      <c r="BU55" s="476"/>
      <c r="BV55" s="476"/>
      <c r="BW55" s="476"/>
      <c r="BX55" s="476"/>
      <c r="BY55" s="476"/>
      <c r="BZ55" s="476"/>
      <c r="CA55" s="476"/>
      <c r="CB55" s="476"/>
    </row>
    <row r="56" spans="1:80" ht="42" customHeight="1" x14ac:dyDescent="0.35">
      <c r="A56" s="683"/>
      <c r="B56" s="476"/>
      <c r="C56" s="476"/>
      <c r="D56" s="476"/>
      <c r="E56" s="476"/>
      <c r="F56" s="476"/>
      <c r="G56" s="476"/>
      <c r="H56" s="476"/>
      <c r="I56" s="476"/>
      <c r="J56" s="476"/>
      <c r="K56" s="476"/>
      <c r="L56" s="476"/>
      <c r="M56" s="476"/>
      <c r="N56" s="476"/>
      <c r="O56" s="476"/>
      <c r="P56" s="476"/>
      <c r="Q56" s="476"/>
      <c r="R56" s="476"/>
      <c r="S56" s="476"/>
      <c r="T56" s="476"/>
      <c r="U56" s="476"/>
      <c r="V56" s="476"/>
    </row>
  </sheetData>
  <mergeCells count="72">
    <mergeCell ref="AA47:AA49"/>
    <mergeCell ref="AC47:AU47"/>
    <mergeCell ref="AV47:BB47"/>
    <mergeCell ref="BC47:BE47"/>
    <mergeCell ref="BF47:BU47"/>
    <mergeCell ref="AC48:BU49"/>
    <mergeCell ref="Y43:Y45"/>
    <mergeCell ref="AA43:AS43"/>
    <mergeCell ref="AT43:AZ43"/>
    <mergeCell ref="BA43:BC43"/>
    <mergeCell ref="BD43:BS43"/>
    <mergeCell ref="AA44:BS45"/>
    <mergeCell ref="E3:E5"/>
    <mergeCell ref="G3:Y3"/>
    <mergeCell ref="Z3:AF3"/>
    <mergeCell ref="AG3:AI3"/>
    <mergeCell ref="AJ3:AY3"/>
    <mergeCell ref="G4:AY5"/>
    <mergeCell ref="G7:G9"/>
    <mergeCell ref="I7:AA7"/>
    <mergeCell ref="AB7:AH7"/>
    <mergeCell ref="AI7:AK7"/>
    <mergeCell ref="AL7:BA7"/>
    <mergeCell ref="I8:BA9"/>
    <mergeCell ref="I11:I13"/>
    <mergeCell ref="K11:AC11"/>
    <mergeCell ref="AD11:AJ11"/>
    <mergeCell ref="AK11:AM11"/>
    <mergeCell ref="AN11:BC11"/>
    <mergeCell ref="K12:BC13"/>
    <mergeCell ref="K15:K17"/>
    <mergeCell ref="M15:AE15"/>
    <mergeCell ref="AF15:AL15"/>
    <mergeCell ref="AM15:AO15"/>
    <mergeCell ref="AP15:BE15"/>
    <mergeCell ref="M16:BE17"/>
    <mergeCell ref="M19:M21"/>
    <mergeCell ref="O19:AG19"/>
    <mergeCell ref="AH19:AN19"/>
    <mergeCell ref="AO19:AQ19"/>
    <mergeCell ref="AR19:BG19"/>
    <mergeCell ref="O20:BG21"/>
    <mergeCell ref="O23:O25"/>
    <mergeCell ref="Q23:AI23"/>
    <mergeCell ref="AJ23:AP23"/>
    <mergeCell ref="AQ23:AS23"/>
    <mergeCell ref="AT23:BI23"/>
    <mergeCell ref="Q24:BI25"/>
    <mergeCell ref="Q27:Q29"/>
    <mergeCell ref="S27:AK27"/>
    <mergeCell ref="AL27:AR27"/>
    <mergeCell ref="AS27:AU27"/>
    <mergeCell ref="AV27:BK27"/>
    <mergeCell ref="S28:BK29"/>
    <mergeCell ref="S31:S33"/>
    <mergeCell ref="U31:AM31"/>
    <mergeCell ref="AN31:AT31"/>
    <mergeCell ref="AU31:AW31"/>
    <mergeCell ref="AX31:BM31"/>
    <mergeCell ref="U32:BM33"/>
    <mergeCell ref="U35:U37"/>
    <mergeCell ref="W35:AO35"/>
    <mergeCell ref="AP35:AV35"/>
    <mergeCell ref="AW35:AY35"/>
    <mergeCell ref="AZ35:BO35"/>
    <mergeCell ref="W36:BO37"/>
    <mergeCell ref="W39:W41"/>
    <mergeCell ref="Y39:AQ39"/>
    <mergeCell ref="AR39:AX39"/>
    <mergeCell ref="AY39:BA39"/>
    <mergeCell ref="BB39:BQ39"/>
    <mergeCell ref="Y40:BQ41"/>
  </mergeCells>
  <conditionalFormatting sqref="G3">
    <cfRule type="containsText" dxfId="143" priority="133" stopIfTrue="1" operator="containsText" text="Activité de lancement ">
      <formula>NOT(ISERROR(SEARCH("Activité de lancement ",G3)))</formula>
    </cfRule>
    <cfRule type="containsText" dxfId="142" priority="134" stopIfTrue="1" operator="containsText" text="Evaluation sommative ">
      <formula>NOT(ISERROR(SEARCH("Evaluation sommative ",G3)))</formula>
    </cfRule>
    <cfRule type="containsText" dxfId="141" priority="135" stopIfTrue="1" operator="containsText" text="Etude de cas ">
      <formula>NOT(ISERROR(SEARCH("Etude de cas ",G3)))</formula>
    </cfRule>
    <cfRule type="containsText" dxfId="140" priority="136" stopIfTrue="1" operator="containsText" text="Travaux pratiques ">
      <formula>NOT(ISERROR(SEARCH("Travaux pratiques ",G3)))</formula>
    </cfRule>
    <cfRule type="containsText" dxfId="139" priority="137" stopIfTrue="1" operator="containsText" text="Travaux dirigés ">
      <formula>NOT(ISERROR(SEARCH("Travaux dirigés ",G3)))</formula>
    </cfRule>
    <cfRule type="containsText" dxfId="138" priority="138" stopIfTrue="1" operator="containsText" text="Travaux dirigés ">
      <formula>NOT(ISERROR(SEARCH("Travaux dirigés ",G3)))</formula>
    </cfRule>
    <cfRule type="containsText" dxfId="137" priority="139" stopIfTrue="1" operator="containsText" text="Travaux pratiques ">
      <formula>NOT(ISERROR(SEARCH("Travaux pratiques ",G3)))</formula>
    </cfRule>
    <cfRule type="containsText" dxfId="136" priority="140" stopIfTrue="1" operator="containsText" text="Etude de cas ">
      <formula>NOT(ISERROR(SEARCH("Etude de cas ",G3)))</formula>
    </cfRule>
    <cfRule type="containsText" dxfId="135" priority="141" stopIfTrue="1" operator="containsText" text="Travaux dirigés ">
      <formula>NOT(ISERROR(SEARCH("Travaux dirigés ",G3)))</formula>
    </cfRule>
    <cfRule type="containsText" dxfId="134" priority="142" stopIfTrue="1" operator="containsText" text="Travaux pratiques ">
      <formula>NOT(ISERROR(SEARCH("Travaux pratiques ",G3)))</formula>
    </cfRule>
    <cfRule type="containsText" dxfId="133" priority="143" stopIfTrue="1" operator="containsText" text="Etude de cas ">
      <formula>NOT(ISERROR(SEARCH("Etude de cas ",G3)))</formula>
    </cfRule>
    <cfRule type="containsText" dxfId="132" priority="144" stopIfTrue="1" operator="containsText" text="Activité de lancement ">
      <formula>NOT(ISERROR(SEARCH("Activité de lancement ",G3)))</formula>
    </cfRule>
  </conditionalFormatting>
  <conditionalFormatting sqref="I7">
    <cfRule type="containsText" dxfId="131" priority="121" stopIfTrue="1" operator="containsText" text="Activité de lancement ">
      <formula>NOT(ISERROR(SEARCH("Activité de lancement ",I7)))</formula>
    </cfRule>
    <cfRule type="containsText" dxfId="130" priority="122" stopIfTrue="1" operator="containsText" text="Evaluation sommative ">
      <formula>NOT(ISERROR(SEARCH("Evaluation sommative ",I7)))</formula>
    </cfRule>
    <cfRule type="containsText" dxfId="129" priority="123" stopIfTrue="1" operator="containsText" text="Etude de cas ">
      <formula>NOT(ISERROR(SEARCH("Etude de cas ",I7)))</formula>
    </cfRule>
    <cfRule type="containsText" dxfId="128" priority="124" stopIfTrue="1" operator="containsText" text="Travaux pratiques ">
      <formula>NOT(ISERROR(SEARCH("Travaux pratiques ",I7)))</formula>
    </cfRule>
    <cfRule type="containsText" dxfId="127" priority="125" stopIfTrue="1" operator="containsText" text="Travaux dirigés ">
      <formula>NOT(ISERROR(SEARCH("Travaux dirigés ",I7)))</formula>
    </cfRule>
    <cfRule type="containsText" dxfId="126" priority="126" stopIfTrue="1" operator="containsText" text="Travaux dirigés ">
      <formula>NOT(ISERROR(SEARCH("Travaux dirigés ",I7)))</formula>
    </cfRule>
    <cfRule type="containsText" dxfId="125" priority="127" stopIfTrue="1" operator="containsText" text="Travaux pratiques ">
      <formula>NOT(ISERROR(SEARCH("Travaux pratiques ",I7)))</formula>
    </cfRule>
    <cfRule type="containsText" dxfId="124" priority="128" stopIfTrue="1" operator="containsText" text="Etude de cas ">
      <formula>NOT(ISERROR(SEARCH("Etude de cas ",I7)))</formula>
    </cfRule>
    <cfRule type="containsText" dxfId="123" priority="129" stopIfTrue="1" operator="containsText" text="Travaux dirigés ">
      <formula>NOT(ISERROR(SEARCH("Travaux dirigés ",I7)))</formula>
    </cfRule>
    <cfRule type="containsText" dxfId="122" priority="130" stopIfTrue="1" operator="containsText" text="Travaux pratiques ">
      <formula>NOT(ISERROR(SEARCH("Travaux pratiques ",I7)))</formula>
    </cfRule>
    <cfRule type="containsText" dxfId="121" priority="131" stopIfTrue="1" operator="containsText" text="Etude de cas ">
      <formula>NOT(ISERROR(SEARCH("Etude de cas ",I7)))</formula>
    </cfRule>
    <cfRule type="containsText" dxfId="120" priority="132" stopIfTrue="1" operator="containsText" text="Activité de lancement ">
      <formula>NOT(ISERROR(SEARCH("Activité de lancement ",I7)))</formula>
    </cfRule>
  </conditionalFormatting>
  <conditionalFormatting sqref="K11">
    <cfRule type="containsText" dxfId="119" priority="109" stopIfTrue="1" operator="containsText" text="Activité de lancement ">
      <formula>NOT(ISERROR(SEARCH("Activité de lancement ",K11)))</formula>
    </cfRule>
    <cfRule type="containsText" dxfId="118" priority="110" stopIfTrue="1" operator="containsText" text="Evaluation sommative ">
      <formula>NOT(ISERROR(SEARCH("Evaluation sommative ",K11)))</formula>
    </cfRule>
    <cfRule type="containsText" dxfId="117" priority="111" stopIfTrue="1" operator="containsText" text="Etude de cas ">
      <formula>NOT(ISERROR(SEARCH("Etude de cas ",K11)))</formula>
    </cfRule>
    <cfRule type="containsText" dxfId="116" priority="112" stopIfTrue="1" operator="containsText" text="Travaux pratiques ">
      <formula>NOT(ISERROR(SEARCH("Travaux pratiques ",K11)))</formula>
    </cfRule>
    <cfRule type="containsText" dxfId="115" priority="113" stopIfTrue="1" operator="containsText" text="Travaux dirigés ">
      <formula>NOT(ISERROR(SEARCH("Travaux dirigés ",K11)))</formula>
    </cfRule>
    <cfRule type="containsText" dxfId="114" priority="114" stopIfTrue="1" operator="containsText" text="Travaux dirigés ">
      <formula>NOT(ISERROR(SEARCH("Travaux dirigés ",K11)))</formula>
    </cfRule>
    <cfRule type="containsText" dxfId="113" priority="115" stopIfTrue="1" operator="containsText" text="Travaux pratiques ">
      <formula>NOT(ISERROR(SEARCH("Travaux pratiques ",K11)))</formula>
    </cfRule>
    <cfRule type="containsText" dxfId="112" priority="116" stopIfTrue="1" operator="containsText" text="Etude de cas ">
      <formula>NOT(ISERROR(SEARCH("Etude de cas ",K11)))</formula>
    </cfRule>
    <cfRule type="containsText" dxfId="111" priority="117" stopIfTrue="1" operator="containsText" text="Travaux dirigés ">
      <formula>NOT(ISERROR(SEARCH("Travaux dirigés ",K11)))</formula>
    </cfRule>
    <cfRule type="containsText" dxfId="110" priority="118" stopIfTrue="1" operator="containsText" text="Travaux pratiques ">
      <formula>NOT(ISERROR(SEARCH("Travaux pratiques ",K11)))</formula>
    </cfRule>
    <cfRule type="containsText" dxfId="109" priority="119" stopIfTrue="1" operator="containsText" text="Etude de cas ">
      <formula>NOT(ISERROR(SEARCH("Etude de cas ",K11)))</formula>
    </cfRule>
    <cfRule type="containsText" dxfId="108" priority="120" stopIfTrue="1" operator="containsText" text="Activité de lancement ">
      <formula>NOT(ISERROR(SEARCH("Activité de lancement ",K11)))</formula>
    </cfRule>
  </conditionalFormatting>
  <conditionalFormatting sqref="M15">
    <cfRule type="containsText" dxfId="107" priority="97" stopIfTrue="1" operator="containsText" text="Activité de lancement ">
      <formula>NOT(ISERROR(SEARCH("Activité de lancement ",M15)))</formula>
    </cfRule>
    <cfRule type="containsText" dxfId="106" priority="98" stopIfTrue="1" operator="containsText" text="Evaluation sommative ">
      <formula>NOT(ISERROR(SEARCH("Evaluation sommative ",M15)))</formula>
    </cfRule>
    <cfRule type="containsText" dxfId="105" priority="99" stopIfTrue="1" operator="containsText" text="Etude de cas ">
      <formula>NOT(ISERROR(SEARCH("Etude de cas ",M15)))</formula>
    </cfRule>
    <cfRule type="containsText" dxfId="104" priority="100" stopIfTrue="1" operator="containsText" text="Travaux pratiques ">
      <formula>NOT(ISERROR(SEARCH("Travaux pratiques ",M15)))</formula>
    </cfRule>
    <cfRule type="containsText" dxfId="103" priority="101" stopIfTrue="1" operator="containsText" text="Travaux dirigés ">
      <formula>NOT(ISERROR(SEARCH("Travaux dirigés ",M15)))</formula>
    </cfRule>
    <cfRule type="containsText" dxfId="102" priority="102" stopIfTrue="1" operator="containsText" text="Travaux dirigés ">
      <formula>NOT(ISERROR(SEARCH("Travaux dirigés ",M15)))</formula>
    </cfRule>
    <cfRule type="containsText" dxfId="101" priority="103" stopIfTrue="1" operator="containsText" text="Travaux pratiques ">
      <formula>NOT(ISERROR(SEARCH("Travaux pratiques ",M15)))</formula>
    </cfRule>
    <cfRule type="containsText" dxfId="100" priority="104" stopIfTrue="1" operator="containsText" text="Etude de cas ">
      <formula>NOT(ISERROR(SEARCH("Etude de cas ",M15)))</formula>
    </cfRule>
    <cfRule type="containsText" dxfId="99" priority="105" stopIfTrue="1" operator="containsText" text="Travaux dirigés ">
      <formula>NOT(ISERROR(SEARCH("Travaux dirigés ",M15)))</formula>
    </cfRule>
    <cfRule type="containsText" dxfId="98" priority="106" stopIfTrue="1" operator="containsText" text="Travaux pratiques ">
      <formula>NOT(ISERROR(SEARCH("Travaux pratiques ",M15)))</formula>
    </cfRule>
    <cfRule type="containsText" dxfId="97" priority="107" stopIfTrue="1" operator="containsText" text="Etude de cas ">
      <formula>NOT(ISERROR(SEARCH("Etude de cas ",M15)))</formula>
    </cfRule>
    <cfRule type="containsText" dxfId="96" priority="108" stopIfTrue="1" operator="containsText" text="Activité de lancement ">
      <formula>NOT(ISERROR(SEARCH("Activité de lancement ",M15)))</formula>
    </cfRule>
  </conditionalFormatting>
  <conditionalFormatting sqref="O19">
    <cfRule type="containsText" dxfId="95" priority="85" stopIfTrue="1" operator="containsText" text="Activité de lancement ">
      <formula>NOT(ISERROR(SEARCH("Activité de lancement ",O19)))</formula>
    </cfRule>
    <cfRule type="containsText" dxfId="94" priority="86" stopIfTrue="1" operator="containsText" text="Evaluation sommative ">
      <formula>NOT(ISERROR(SEARCH("Evaluation sommative ",O19)))</formula>
    </cfRule>
    <cfRule type="containsText" dxfId="93" priority="87" stopIfTrue="1" operator="containsText" text="Etude de cas ">
      <formula>NOT(ISERROR(SEARCH("Etude de cas ",O19)))</formula>
    </cfRule>
    <cfRule type="containsText" dxfId="92" priority="88" stopIfTrue="1" operator="containsText" text="Travaux pratiques ">
      <formula>NOT(ISERROR(SEARCH("Travaux pratiques ",O19)))</formula>
    </cfRule>
    <cfRule type="containsText" dxfId="91" priority="89" stopIfTrue="1" operator="containsText" text="Travaux dirigés ">
      <formula>NOT(ISERROR(SEARCH("Travaux dirigés ",O19)))</formula>
    </cfRule>
    <cfRule type="containsText" dxfId="90" priority="90" stopIfTrue="1" operator="containsText" text="Travaux dirigés ">
      <formula>NOT(ISERROR(SEARCH("Travaux dirigés ",O19)))</formula>
    </cfRule>
    <cfRule type="containsText" dxfId="89" priority="91" stopIfTrue="1" operator="containsText" text="Travaux pratiques ">
      <formula>NOT(ISERROR(SEARCH("Travaux pratiques ",O19)))</formula>
    </cfRule>
    <cfRule type="containsText" dxfId="88" priority="92" stopIfTrue="1" operator="containsText" text="Etude de cas ">
      <formula>NOT(ISERROR(SEARCH("Etude de cas ",O19)))</formula>
    </cfRule>
    <cfRule type="containsText" dxfId="87" priority="93" stopIfTrue="1" operator="containsText" text="Travaux dirigés ">
      <formula>NOT(ISERROR(SEARCH("Travaux dirigés ",O19)))</formula>
    </cfRule>
    <cfRule type="containsText" dxfId="86" priority="94" stopIfTrue="1" operator="containsText" text="Travaux pratiques ">
      <formula>NOT(ISERROR(SEARCH("Travaux pratiques ",O19)))</formula>
    </cfRule>
    <cfRule type="containsText" dxfId="85" priority="95" stopIfTrue="1" operator="containsText" text="Etude de cas ">
      <formula>NOT(ISERROR(SEARCH("Etude de cas ",O19)))</formula>
    </cfRule>
    <cfRule type="containsText" dxfId="84" priority="96" stopIfTrue="1" operator="containsText" text="Activité de lancement ">
      <formula>NOT(ISERROR(SEARCH("Activité de lancement ",O19)))</formula>
    </cfRule>
  </conditionalFormatting>
  <conditionalFormatting sqref="Q23">
    <cfRule type="containsText" dxfId="83" priority="73" stopIfTrue="1" operator="containsText" text="Activité de lancement ">
      <formula>NOT(ISERROR(SEARCH("Activité de lancement ",Q23)))</formula>
    </cfRule>
    <cfRule type="containsText" dxfId="82" priority="74" stopIfTrue="1" operator="containsText" text="Evaluation sommative ">
      <formula>NOT(ISERROR(SEARCH("Evaluation sommative ",Q23)))</formula>
    </cfRule>
    <cfRule type="containsText" dxfId="81" priority="75" stopIfTrue="1" operator="containsText" text="Etude de cas ">
      <formula>NOT(ISERROR(SEARCH("Etude de cas ",Q23)))</formula>
    </cfRule>
    <cfRule type="containsText" dxfId="80" priority="76" stopIfTrue="1" operator="containsText" text="Travaux pratiques ">
      <formula>NOT(ISERROR(SEARCH("Travaux pratiques ",Q23)))</formula>
    </cfRule>
    <cfRule type="containsText" dxfId="79" priority="77" stopIfTrue="1" operator="containsText" text="Travaux dirigés ">
      <formula>NOT(ISERROR(SEARCH("Travaux dirigés ",Q23)))</formula>
    </cfRule>
    <cfRule type="containsText" dxfId="78" priority="78" stopIfTrue="1" operator="containsText" text="Travaux dirigés ">
      <formula>NOT(ISERROR(SEARCH("Travaux dirigés ",Q23)))</formula>
    </cfRule>
    <cfRule type="containsText" dxfId="77" priority="79" stopIfTrue="1" operator="containsText" text="Travaux pratiques ">
      <formula>NOT(ISERROR(SEARCH("Travaux pratiques ",Q23)))</formula>
    </cfRule>
    <cfRule type="containsText" dxfId="76" priority="80" stopIfTrue="1" operator="containsText" text="Etude de cas ">
      <formula>NOT(ISERROR(SEARCH("Etude de cas ",Q23)))</formula>
    </cfRule>
    <cfRule type="containsText" dxfId="75" priority="81" stopIfTrue="1" operator="containsText" text="Travaux dirigés ">
      <formula>NOT(ISERROR(SEARCH("Travaux dirigés ",Q23)))</formula>
    </cfRule>
    <cfRule type="containsText" dxfId="74" priority="82" stopIfTrue="1" operator="containsText" text="Travaux pratiques ">
      <formula>NOT(ISERROR(SEARCH("Travaux pratiques ",Q23)))</formula>
    </cfRule>
    <cfRule type="containsText" dxfId="73" priority="83" stopIfTrue="1" operator="containsText" text="Etude de cas ">
      <formula>NOT(ISERROR(SEARCH("Etude de cas ",Q23)))</formula>
    </cfRule>
    <cfRule type="containsText" dxfId="72" priority="84" stopIfTrue="1" operator="containsText" text="Activité de lancement ">
      <formula>NOT(ISERROR(SEARCH("Activité de lancement ",Q23)))</formula>
    </cfRule>
  </conditionalFormatting>
  <conditionalFormatting sqref="S27">
    <cfRule type="containsText" dxfId="71" priority="61" stopIfTrue="1" operator="containsText" text="Activité de lancement ">
      <formula>NOT(ISERROR(SEARCH("Activité de lancement ",S27)))</formula>
    </cfRule>
    <cfRule type="containsText" dxfId="70" priority="62" stopIfTrue="1" operator="containsText" text="Evaluation sommative ">
      <formula>NOT(ISERROR(SEARCH("Evaluation sommative ",S27)))</formula>
    </cfRule>
    <cfRule type="containsText" dxfId="69" priority="63" stopIfTrue="1" operator="containsText" text="Etude de cas ">
      <formula>NOT(ISERROR(SEARCH("Etude de cas ",S27)))</formula>
    </cfRule>
    <cfRule type="containsText" dxfId="68" priority="64" stopIfTrue="1" operator="containsText" text="Travaux pratiques ">
      <formula>NOT(ISERROR(SEARCH("Travaux pratiques ",S27)))</formula>
    </cfRule>
    <cfRule type="containsText" dxfId="67" priority="65" stopIfTrue="1" operator="containsText" text="Travaux dirigés ">
      <formula>NOT(ISERROR(SEARCH("Travaux dirigés ",S27)))</formula>
    </cfRule>
    <cfRule type="containsText" dxfId="66" priority="66" stopIfTrue="1" operator="containsText" text="Travaux dirigés ">
      <formula>NOT(ISERROR(SEARCH("Travaux dirigés ",S27)))</formula>
    </cfRule>
    <cfRule type="containsText" dxfId="65" priority="67" stopIfTrue="1" operator="containsText" text="Travaux pratiques ">
      <formula>NOT(ISERROR(SEARCH("Travaux pratiques ",S27)))</formula>
    </cfRule>
    <cfRule type="containsText" dxfId="64" priority="68" stopIfTrue="1" operator="containsText" text="Etude de cas ">
      <formula>NOT(ISERROR(SEARCH("Etude de cas ",S27)))</formula>
    </cfRule>
    <cfRule type="containsText" dxfId="63" priority="69" stopIfTrue="1" operator="containsText" text="Travaux dirigés ">
      <formula>NOT(ISERROR(SEARCH("Travaux dirigés ",S27)))</formula>
    </cfRule>
    <cfRule type="containsText" dxfId="62" priority="70" stopIfTrue="1" operator="containsText" text="Travaux pratiques ">
      <formula>NOT(ISERROR(SEARCH("Travaux pratiques ",S27)))</formula>
    </cfRule>
    <cfRule type="containsText" dxfId="61" priority="71" stopIfTrue="1" operator="containsText" text="Etude de cas ">
      <formula>NOT(ISERROR(SEARCH("Etude de cas ",S27)))</formula>
    </cfRule>
    <cfRule type="containsText" dxfId="60" priority="72" stopIfTrue="1" operator="containsText" text="Activité de lancement ">
      <formula>NOT(ISERROR(SEARCH("Activité de lancement ",S27)))</formula>
    </cfRule>
  </conditionalFormatting>
  <conditionalFormatting sqref="U31">
    <cfRule type="containsText" dxfId="59" priority="49" stopIfTrue="1" operator="containsText" text="Activité de lancement ">
      <formula>NOT(ISERROR(SEARCH("Activité de lancement ",U31)))</formula>
    </cfRule>
    <cfRule type="containsText" dxfId="58" priority="50" stopIfTrue="1" operator="containsText" text="Evaluation sommative ">
      <formula>NOT(ISERROR(SEARCH("Evaluation sommative ",U31)))</formula>
    </cfRule>
    <cfRule type="containsText" dxfId="57" priority="51" stopIfTrue="1" operator="containsText" text="Etude de cas ">
      <formula>NOT(ISERROR(SEARCH("Etude de cas ",U31)))</formula>
    </cfRule>
    <cfRule type="containsText" dxfId="56" priority="52" stopIfTrue="1" operator="containsText" text="Travaux pratiques ">
      <formula>NOT(ISERROR(SEARCH("Travaux pratiques ",U31)))</formula>
    </cfRule>
    <cfRule type="containsText" dxfId="55" priority="53" stopIfTrue="1" operator="containsText" text="Travaux dirigés ">
      <formula>NOT(ISERROR(SEARCH("Travaux dirigés ",U31)))</formula>
    </cfRule>
    <cfRule type="containsText" dxfId="54" priority="54" stopIfTrue="1" operator="containsText" text="Travaux dirigés ">
      <formula>NOT(ISERROR(SEARCH("Travaux dirigés ",U31)))</formula>
    </cfRule>
    <cfRule type="containsText" dxfId="53" priority="55" stopIfTrue="1" operator="containsText" text="Travaux pratiques ">
      <formula>NOT(ISERROR(SEARCH("Travaux pratiques ",U31)))</formula>
    </cfRule>
    <cfRule type="containsText" dxfId="52" priority="56" stopIfTrue="1" operator="containsText" text="Etude de cas ">
      <formula>NOT(ISERROR(SEARCH("Etude de cas ",U31)))</formula>
    </cfRule>
    <cfRule type="containsText" dxfId="51" priority="57" stopIfTrue="1" operator="containsText" text="Travaux dirigés ">
      <formula>NOT(ISERROR(SEARCH("Travaux dirigés ",U31)))</formula>
    </cfRule>
    <cfRule type="containsText" dxfId="50" priority="58" stopIfTrue="1" operator="containsText" text="Travaux pratiques ">
      <formula>NOT(ISERROR(SEARCH("Travaux pratiques ",U31)))</formula>
    </cfRule>
    <cfRule type="containsText" dxfId="49" priority="59" stopIfTrue="1" operator="containsText" text="Etude de cas ">
      <formula>NOT(ISERROR(SEARCH("Etude de cas ",U31)))</formula>
    </cfRule>
    <cfRule type="containsText" dxfId="48" priority="60" stopIfTrue="1" operator="containsText" text="Activité de lancement ">
      <formula>NOT(ISERROR(SEARCH("Activité de lancement ",U31)))</formula>
    </cfRule>
  </conditionalFormatting>
  <conditionalFormatting sqref="W35">
    <cfRule type="containsText" dxfId="47" priority="37" stopIfTrue="1" operator="containsText" text="Activité de lancement ">
      <formula>NOT(ISERROR(SEARCH("Activité de lancement ",W35)))</formula>
    </cfRule>
    <cfRule type="containsText" dxfId="46" priority="38" stopIfTrue="1" operator="containsText" text="Evaluation sommative ">
      <formula>NOT(ISERROR(SEARCH("Evaluation sommative ",W35)))</formula>
    </cfRule>
    <cfRule type="containsText" dxfId="45" priority="39" stopIfTrue="1" operator="containsText" text="Etude de cas ">
      <formula>NOT(ISERROR(SEARCH("Etude de cas ",W35)))</formula>
    </cfRule>
    <cfRule type="containsText" dxfId="44" priority="40" stopIfTrue="1" operator="containsText" text="Travaux pratiques ">
      <formula>NOT(ISERROR(SEARCH("Travaux pratiques ",W35)))</formula>
    </cfRule>
    <cfRule type="containsText" dxfId="43" priority="41" stopIfTrue="1" operator="containsText" text="Travaux dirigés ">
      <formula>NOT(ISERROR(SEARCH("Travaux dirigés ",W35)))</formula>
    </cfRule>
    <cfRule type="containsText" dxfId="42" priority="42" stopIfTrue="1" operator="containsText" text="Travaux dirigés ">
      <formula>NOT(ISERROR(SEARCH("Travaux dirigés ",W35)))</formula>
    </cfRule>
    <cfRule type="containsText" dxfId="41" priority="43" stopIfTrue="1" operator="containsText" text="Travaux pratiques ">
      <formula>NOT(ISERROR(SEARCH("Travaux pratiques ",W35)))</formula>
    </cfRule>
    <cfRule type="containsText" dxfId="40" priority="44" stopIfTrue="1" operator="containsText" text="Etude de cas ">
      <formula>NOT(ISERROR(SEARCH("Etude de cas ",W35)))</formula>
    </cfRule>
    <cfRule type="containsText" dxfId="39" priority="45" stopIfTrue="1" operator="containsText" text="Travaux dirigés ">
      <formula>NOT(ISERROR(SEARCH("Travaux dirigés ",W35)))</formula>
    </cfRule>
    <cfRule type="containsText" dxfId="38" priority="46" stopIfTrue="1" operator="containsText" text="Travaux pratiques ">
      <formula>NOT(ISERROR(SEARCH("Travaux pratiques ",W35)))</formula>
    </cfRule>
    <cfRule type="containsText" dxfId="37" priority="47" stopIfTrue="1" operator="containsText" text="Etude de cas ">
      <formula>NOT(ISERROR(SEARCH("Etude de cas ",W35)))</formula>
    </cfRule>
    <cfRule type="containsText" dxfId="36" priority="48" stopIfTrue="1" operator="containsText" text="Activité de lancement ">
      <formula>NOT(ISERROR(SEARCH("Activité de lancement ",W35)))</formula>
    </cfRule>
  </conditionalFormatting>
  <conditionalFormatting sqref="Y39">
    <cfRule type="containsText" dxfId="35" priority="25" stopIfTrue="1" operator="containsText" text="Activité de lancement ">
      <formula>NOT(ISERROR(SEARCH("Activité de lancement ",Y39)))</formula>
    </cfRule>
    <cfRule type="containsText" dxfId="34" priority="26" stopIfTrue="1" operator="containsText" text="Evaluation sommative ">
      <formula>NOT(ISERROR(SEARCH("Evaluation sommative ",Y39)))</formula>
    </cfRule>
    <cfRule type="containsText" dxfId="33" priority="27" stopIfTrue="1" operator="containsText" text="Etude de cas ">
      <formula>NOT(ISERROR(SEARCH("Etude de cas ",Y39)))</formula>
    </cfRule>
    <cfRule type="containsText" dxfId="32" priority="28" stopIfTrue="1" operator="containsText" text="Travaux pratiques ">
      <formula>NOT(ISERROR(SEARCH("Travaux pratiques ",Y39)))</formula>
    </cfRule>
    <cfRule type="containsText" dxfId="31" priority="29" stopIfTrue="1" operator="containsText" text="Travaux dirigés ">
      <formula>NOT(ISERROR(SEARCH("Travaux dirigés ",Y39)))</formula>
    </cfRule>
    <cfRule type="containsText" dxfId="30" priority="30" stopIfTrue="1" operator="containsText" text="Travaux dirigés ">
      <formula>NOT(ISERROR(SEARCH("Travaux dirigés ",Y39)))</formula>
    </cfRule>
    <cfRule type="containsText" dxfId="29" priority="31" stopIfTrue="1" operator="containsText" text="Travaux pratiques ">
      <formula>NOT(ISERROR(SEARCH("Travaux pratiques ",Y39)))</formula>
    </cfRule>
    <cfRule type="containsText" dxfId="28" priority="32" stopIfTrue="1" operator="containsText" text="Etude de cas ">
      <formula>NOT(ISERROR(SEARCH("Etude de cas ",Y39)))</formula>
    </cfRule>
    <cfRule type="containsText" dxfId="27" priority="33" stopIfTrue="1" operator="containsText" text="Travaux dirigés ">
      <formula>NOT(ISERROR(SEARCH("Travaux dirigés ",Y39)))</formula>
    </cfRule>
    <cfRule type="containsText" dxfId="26" priority="34" stopIfTrue="1" operator="containsText" text="Travaux pratiques ">
      <formula>NOT(ISERROR(SEARCH("Travaux pratiques ",Y39)))</formula>
    </cfRule>
    <cfRule type="containsText" dxfId="25" priority="35" stopIfTrue="1" operator="containsText" text="Etude de cas ">
      <formula>NOT(ISERROR(SEARCH("Etude de cas ",Y39)))</formula>
    </cfRule>
    <cfRule type="containsText" dxfId="24" priority="36" stopIfTrue="1" operator="containsText" text="Activité de lancement ">
      <formula>NOT(ISERROR(SEARCH("Activité de lancement ",Y39)))</formula>
    </cfRule>
  </conditionalFormatting>
  <conditionalFormatting sqref="AA43">
    <cfRule type="containsText" dxfId="23" priority="13" stopIfTrue="1" operator="containsText" text="Activité de lancement ">
      <formula>NOT(ISERROR(SEARCH("Activité de lancement ",AA43)))</formula>
    </cfRule>
    <cfRule type="containsText" dxfId="22" priority="14" stopIfTrue="1" operator="containsText" text="Evaluation sommative ">
      <formula>NOT(ISERROR(SEARCH("Evaluation sommative ",AA43)))</formula>
    </cfRule>
    <cfRule type="containsText" dxfId="21" priority="15" stopIfTrue="1" operator="containsText" text="Etude de cas ">
      <formula>NOT(ISERROR(SEARCH("Etude de cas ",AA43)))</formula>
    </cfRule>
    <cfRule type="containsText" dxfId="20" priority="16" stopIfTrue="1" operator="containsText" text="Travaux pratiques ">
      <formula>NOT(ISERROR(SEARCH("Travaux pratiques ",AA43)))</formula>
    </cfRule>
    <cfRule type="containsText" dxfId="19" priority="17" stopIfTrue="1" operator="containsText" text="Travaux dirigés ">
      <formula>NOT(ISERROR(SEARCH("Travaux dirigés ",AA43)))</formula>
    </cfRule>
    <cfRule type="containsText" dxfId="18" priority="18" stopIfTrue="1" operator="containsText" text="Travaux dirigés ">
      <formula>NOT(ISERROR(SEARCH("Travaux dirigés ",AA43)))</formula>
    </cfRule>
    <cfRule type="containsText" dxfId="17" priority="19" stopIfTrue="1" operator="containsText" text="Travaux pratiques ">
      <formula>NOT(ISERROR(SEARCH("Travaux pratiques ",AA43)))</formula>
    </cfRule>
    <cfRule type="containsText" dxfId="16" priority="20" stopIfTrue="1" operator="containsText" text="Etude de cas ">
      <formula>NOT(ISERROR(SEARCH("Etude de cas ",AA43)))</formula>
    </cfRule>
    <cfRule type="containsText" dxfId="15" priority="21" stopIfTrue="1" operator="containsText" text="Travaux dirigés ">
      <formula>NOT(ISERROR(SEARCH("Travaux dirigés ",AA43)))</formula>
    </cfRule>
    <cfRule type="containsText" dxfId="14" priority="22" stopIfTrue="1" operator="containsText" text="Travaux pratiques ">
      <formula>NOT(ISERROR(SEARCH("Travaux pratiques ",AA43)))</formula>
    </cfRule>
    <cfRule type="containsText" dxfId="13" priority="23" stopIfTrue="1" operator="containsText" text="Etude de cas ">
      <formula>NOT(ISERROR(SEARCH("Etude de cas ",AA43)))</formula>
    </cfRule>
    <cfRule type="containsText" dxfId="12" priority="24" stopIfTrue="1" operator="containsText" text="Activité de lancement ">
      <formula>NOT(ISERROR(SEARCH("Activité de lancement ",AA43)))</formula>
    </cfRule>
  </conditionalFormatting>
  <conditionalFormatting sqref="AC47">
    <cfRule type="containsText" dxfId="11" priority="1" stopIfTrue="1" operator="containsText" text="Activité de lancement ">
      <formula>NOT(ISERROR(SEARCH("Activité de lancement ",AC47)))</formula>
    </cfRule>
    <cfRule type="containsText" dxfId="10" priority="2" stopIfTrue="1" operator="containsText" text="Evaluation sommative ">
      <formula>NOT(ISERROR(SEARCH("Evaluation sommative ",AC47)))</formula>
    </cfRule>
    <cfRule type="containsText" dxfId="9" priority="3" stopIfTrue="1" operator="containsText" text="Etude de cas ">
      <formula>NOT(ISERROR(SEARCH("Etude de cas ",AC47)))</formula>
    </cfRule>
    <cfRule type="containsText" dxfId="8" priority="4" stopIfTrue="1" operator="containsText" text="Travaux pratiques ">
      <formula>NOT(ISERROR(SEARCH("Travaux pratiques ",AC47)))</formula>
    </cfRule>
    <cfRule type="containsText" dxfId="7" priority="5" stopIfTrue="1" operator="containsText" text="Travaux dirigés ">
      <formula>NOT(ISERROR(SEARCH("Travaux dirigés ",AC47)))</formula>
    </cfRule>
    <cfRule type="containsText" dxfId="6" priority="6" stopIfTrue="1" operator="containsText" text="Travaux dirigés ">
      <formula>NOT(ISERROR(SEARCH("Travaux dirigés ",AC47)))</formula>
    </cfRule>
    <cfRule type="containsText" dxfId="5" priority="7" stopIfTrue="1" operator="containsText" text="Travaux pratiques ">
      <formula>NOT(ISERROR(SEARCH("Travaux pratiques ",AC47)))</formula>
    </cfRule>
    <cfRule type="containsText" dxfId="4" priority="8" stopIfTrue="1" operator="containsText" text="Etude de cas ">
      <formula>NOT(ISERROR(SEARCH("Etude de cas ",AC47)))</formula>
    </cfRule>
    <cfRule type="containsText" dxfId="3" priority="9" stopIfTrue="1" operator="containsText" text="Travaux dirigés ">
      <formula>NOT(ISERROR(SEARCH("Travaux dirigés ",AC47)))</formula>
    </cfRule>
    <cfRule type="containsText" dxfId="2" priority="10" stopIfTrue="1" operator="containsText" text="Travaux pratiques ">
      <formula>NOT(ISERROR(SEARCH("Travaux pratiques ",AC47)))</formula>
    </cfRule>
    <cfRule type="containsText" dxfId="1" priority="11" stopIfTrue="1" operator="containsText" text="Etude de cas ">
      <formula>NOT(ISERROR(SEARCH("Etude de cas ",AC47)))</formula>
    </cfRule>
    <cfRule type="containsText" dxfId="0" priority="12" stopIfTrue="1" operator="containsText" text="Activité de lancement ">
      <formula>NOT(ISERROR(SEARCH("Activité de lancement ",AC47)))</formula>
    </cfRule>
  </conditionalFormatting>
  <dataValidations disablePrompts="1" count="2">
    <dataValidation type="list" allowBlank="1" sqref="AN31 AL27 AF15 AB7 AD11 AT43 AH19 AJ23 Z3 AP35 AR39 AV47">
      <formula1>"Groupe,Classe entière,Demi-classe"</formula1>
    </dataValidation>
    <dataValidation type="list" allowBlank="1" showInputMessage="1" showErrorMessage="1" prompt="Sélectionner le type de séance" sqref="G3 I7 K11 M15 O19 Q23 S27 U31 W35 Y39 AA43 AC47">
      <formula1>"Activité de lancement , Etude de cas ,Travaux pratiques , Travaux dirigés , Restitution , Structuration des connaissances , Evaluation sommative , Remédiation , Apport de connaissances"</formula1>
    </dataValidation>
  </dataValidation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3"/>
  <dimension ref="A1:H19"/>
  <sheetViews>
    <sheetView workbookViewId="0">
      <selection sqref="A1:I19"/>
    </sheetView>
  </sheetViews>
  <sheetFormatPr baseColWidth="10" defaultRowHeight="12.75" x14ac:dyDescent="0.2"/>
  <cols>
    <col min="1" max="1" width="16.1640625" customWidth="1"/>
    <col min="2" max="2" width="92.83203125" customWidth="1"/>
    <col min="3" max="3" width="16.1640625" customWidth="1"/>
    <col min="4" max="4" width="4.1640625" customWidth="1"/>
    <col min="5" max="5" width="7.1640625" customWidth="1"/>
    <col min="6" max="12" width="16.1640625" customWidth="1"/>
  </cols>
  <sheetData>
    <row r="1" spans="1:8" s="403" customFormat="1" ht="24.95" customHeight="1" x14ac:dyDescent="0.2">
      <c r="A1" s="842" t="s">
        <v>562</v>
      </c>
      <c r="B1" s="841" t="s">
        <v>566</v>
      </c>
      <c r="C1" s="841"/>
      <c r="D1" s="841"/>
      <c r="E1" s="841"/>
      <c r="F1" s="841"/>
      <c r="G1" s="841"/>
      <c r="H1" s="841"/>
    </row>
    <row r="2" spans="1:8" s="403" customFormat="1" ht="24.95" customHeight="1" x14ac:dyDescent="0.2">
      <c r="A2" s="842"/>
      <c r="B2" s="841" t="s">
        <v>567</v>
      </c>
      <c r="C2" s="841"/>
      <c r="D2" s="841"/>
      <c r="E2" s="841"/>
      <c r="F2" s="841"/>
      <c r="G2" s="841"/>
      <c r="H2" s="841"/>
    </row>
    <row r="3" spans="1:8" s="403" customFormat="1" ht="24.95" customHeight="1" x14ac:dyDescent="0.2">
      <c r="A3" s="842"/>
      <c r="B3" s="841"/>
      <c r="C3" s="841"/>
      <c r="D3" s="841"/>
      <c r="E3" s="841"/>
      <c r="F3" s="841"/>
      <c r="G3" s="841"/>
      <c r="H3" s="841"/>
    </row>
    <row r="5" spans="1:8" s="364" customFormat="1" ht="24" customHeight="1" x14ac:dyDescent="0.2">
      <c r="A5" s="362" t="s">
        <v>432</v>
      </c>
      <c r="B5" s="363" t="s">
        <v>431</v>
      </c>
      <c r="C5" s="839" t="s">
        <v>563</v>
      </c>
      <c r="E5" s="396"/>
      <c r="F5" s="397" t="s">
        <v>564</v>
      </c>
    </row>
    <row r="6" spans="1:8" s="364" customFormat="1" ht="24" customHeight="1" x14ac:dyDescent="0.2">
      <c r="A6" s="362" t="s">
        <v>433</v>
      </c>
      <c r="B6" s="363" t="s">
        <v>434</v>
      </c>
      <c r="C6" s="840"/>
      <c r="E6" s="398"/>
      <c r="F6" s="397" t="s">
        <v>596</v>
      </c>
    </row>
    <row r="7" spans="1:8" s="364" customFormat="1" ht="24" customHeight="1" x14ac:dyDescent="0.2">
      <c r="A7" s="362" t="s">
        <v>436</v>
      </c>
      <c r="B7" s="363" t="s">
        <v>350</v>
      </c>
      <c r="C7" s="401" t="s">
        <v>467</v>
      </c>
      <c r="E7" s="394"/>
      <c r="F7" s="397" t="s">
        <v>565</v>
      </c>
    </row>
    <row r="8" spans="1:8" s="364" customFormat="1" ht="24" customHeight="1" x14ac:dyDescent="0.2">
      <c r="A8" s="362" t="s">
        <v>437</v>
      </c>
      <c r="B8" s="363" t="s">
        <v>351</v>
      </c>
      <c r="C8" s="402" t="s">
        <v>468</v>
      </c>
    </row>
    <row r="9" spans="1:8" s="364" customFormat="1" ht="24" customHeight="1" x14ac:dyDescent="0.2">
      <c r="A9" s="362" t="s">
        <v>438</v>
      </c>
      <c r="B9" s="363" t="s">
        <v>248</v>
      </c>
      <c r="C9" s="399" t="s">
        <v>539</v>
      </c>
    </row>
    <row r="10" spans="1:8" s="364" customFormat="1" ht="24" customHeight="1" x14ac:dyDescent="0.2">
      <c r="A10" s="362" t="s">
        <v>439</v>
      </c>
      <c r="B10" s="363" t="s">
        <v>555</v>
      </c>
      <c r="C10" s="400" t="s">
        <v>469</v>
      </c>
    </row>
    <row r="11" spans="1:8" s="364" customFormat="1" ht="24" customHeight="1" x14ac:dyDescent="0.2">
      <c r="A11" s="362" t="s">
        <v>440</v>
      </c>
      <c r="B11" s="363" t="s">
        <v>435</v>
      </c>
      <c r="C11" s="395" t="s">
        <v>513</v>
      </c>
    </row>
    <row r="12" spans="1:8" s="364" customFormat="1" ht="24" customHeight="1" x14ac:dyDescent="0.2">
      <c r="A12" s="362" t="s">
        <v>441</v>
      </c>
      <c r="B12" s="363" t="s">
        <v>238</v>
      </c>
      <c r="C12" s="399" t="s">
        <v>514</v>
      </c>
    </row>
    <row r="13" spans="1:8" s="364" customFormat="1" ht="38.25" customHeight="1" x14ac:dyDescent="0.2">
      <c r="A13" s="362" t="s">
        <v>442</v>
      </c>
      <c r="B13" s="363" t="s">
        <v>552</v>
      </c>
      <c r="C13" s="400" t="s">
        <v>515</v>
      </c>
    </row>
    <row r="14" spans="1:8" s="364" customFormat="1" ht="24" customHeight="1" x14ac:dyDescent="0.2">
      <c r="A14" s="362" t="s">
        <v>443</v>
      </c>
      <c r="B14" s="363" t="s">
        <v>542</v>
      </c>
      <c r="C14" s="399" t="s">
        <v>516</v>
      </c>
    </row>
    <row r="15" spans="1:8" s="364" customFormat="1" ht="24" customHeight="1" x14ac:dyDescent="0.2">
      <c r="A15" s="362" t="s">
        <v>444</v>
      </c>
      <c r="B15" s="363" t="s">
        <v>543</v>
      </c>
      <c r="C15" s="400" t="s">
        <v>517</v>
      </c>
    </row>
    <row r="16" spans="1:8" s="364" customFormat="1" ht="24" customHeight="1" x14ac:dyDescent="0.2">
      <c r="A16" s="362" t="s">
        <v>445</v>
      </c>
      <c r="B16" s="363" t="s">
        <v>449</v>
      </c>
      <c r="C16" s="395" t="s">
        <v>518</v>
      </c>
    </row>
    <row r="17" spans="1:3" s="364" customFormat="1" ht="24" customHeight="1" x14ac:dyDescent="0.2">
      <c r="A17" s="362" t="s">
        <v>446</v>
      </c>
      <c r="B17" s="363" t="s">
        <v>541</v>
      </c>
      <c r="C17" s="399" t="s">
        <v>519</v>
      </c>
    </row>
    <row r="18" spans="1:3" s="364" customFormat="1" ht="24" customHeight="1" x14ac:dyDescent="0.2">
      <c r="A18" s="362" t="s">
        <v>447</v>
      </c>
      <c r="B18" s="363" t="s">
        <v>544</v>
      </c>
      <c r="C18" s="400" t="s">
        <v>538</v>
      </c>
    </row>
    <row r="19" spans="1:3" ht="21.95" customHeight="1" x14ac:dyDescent="0.2">
      <c r="A19" s="362" t="s">
        <v>448</v>
      </c>
      <c r="B19" s="363" t="s">
        <v>553</v>
      </c>
      <c r="C19" s="395" t="s">
        <v>554</v>
      </c>
    </row>
  </sheetData>
  <mergeCells count="5">
    <mergeCell ref="C5:C6"/>
    <mergeCell ref="B1:H1"/>
    <mergeCell ref="B2:H2"/>
    <mergeCell ref="B3:H3"/>
    <mergeCell ref="A1:A3"/>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I19"/>
  <sheetViews>
    <sheetView showGridLines="0" topLeftCell="B2" zoomScale="85" zoomScaleNormal="85" workbookViewId="0">
      <selection activeCell="E4" sqref="E4"/>
    </sheetView>
  </sheetViews>
  <sheetFormatPr baseColWidth="10" defaultRowHeight="12.75" x14ac:dyDescent="0.2"/>
  <cols>
    <col min="1" max="1" width="0" hidden="1" customWidth="1"/>
    <col min="4" max="4" width="12.5" customWidth="1"/>
    <col min="5" max="5" width="6.83203125" customWidth="1"/>
    <col min="6" max="6" width="48" customWidth="1"/>
    <col min="7" max="7" width="28.5" customWidth="1"/>
    <col min="8" max="8" width="9.5" customWidth="1"/>
    <col min="9" max="9" width="71.5" customWidth="1"/>
  </cols>
  <sheetData>
    <row r="1" spans="1:9" hidden="1" x14ac:dyDescent="0.2">
      <c r="A1" s="568">
        <f ca="1">MATCH(E4,'Pres-04-Deroul'!A:A,0)</f>
        <v>3</v>
      </c>
      <c r="D1" s="568"/>
      <c r="F1" s="568">
        <f>COLUMN('Pres-04-Deroul'!G:G)-COLUMN('Pres-04-Deroul'!$E:$E)</f>
        <v>2</v>
      </c>
      <c r="G1" s="568">
        <f>COLUMN('Pres-04-Deroul'!Z:Z)-COLUMN('Pres-04-Deroul'!$E:$E)</f>
        <v>21</v>
      </c>
      <c r="H1" s="568">
        <f>COLUMN('Pres-04-Deroul'!AG:AG)-COLUMN('Pres-04-Deroul'!$E:$E)</f>
        <v>28</v>
      </c>
      <c r="I1" s="568">
        <f>COLUMN('Pres-04-Deroul'!AJ:AJ)-COLUMN('Pres-04-Deroul'!$E:$E)</f>
        <v>31</v>
      </c>
    </row>
    <row r="2" spans="1:9" ht="31.5" customHeight="1" x14ac:dyDescent="0.2">
      <c r="A2" s="568">
        <f ca="1">INDEX('Pres-04-Deroul'!A:B,'S01'!A1,2)</f>
        <v>5</v>
      </c>
    </row>
    <row r="3" spans="1:9" ht="31.5" customHeight="1" x14ac:dyDescent="0.2">
      <c r="A3" s="568"/>
      <c r="D3" s="851" t="str">
        <f>UPPER('Pres-01'!D6:AG6)</f>
        <v>ECO-CONCEPTION ET CHOIX DES MATÉRIAUX</v>
      </c>
      <c r="E3" s="852"/>
      <c r="F3" s="852"/>
      <c r="G3" s="852"/>
      <c r="H3" s="852"/>
      <c r="I3" s="853"/>
    </row>
    <row r="4" spans="1:9" ht="25.5" customHeight="1" x14ac:dyDescent="0.2">
      <c r="D4" s="698" t="s">
        <v>808</v>
      </c>
      <c r="E4" s="699">
        <f ca="1">VALUE(RIGHT(RIGHT(CELL("nomfichier",A1),
LEN(CELL("nomfichier",A1))-FIND("]",
CELL("nomfichier",A1))),2))</f>
        <v>1</v>
      </c>
      <c r="F4" s="700" t="str">
        <f ca="1">INDEX('Pres-04-Deroul'!$A:$BU,$A$1,$A$2+F1)</f>
        <v xml:space="preserve">Activité de lancement </v>
      </c>
      <c r="G4" s="701" t="str">
        <f ca="1">INDEX('Pres-04-Deroul'!$A:$BU,$A$1,$A$2+G1)</f>
        <v>Classe entière</v>
      </c>
      <c r="H4" s="701" t="str">
        <f ca="1">INDEX('Pres-04-Deroul'!$A:$BU,$A$1,$A$2+H1)</f>
        <v>1h</v>
      </c>
      <c r="I4" s="700" t="str">
        <f ca="1">INDEX('Pres-04-Deroul'!$A:$BU,$A$1,$A$2+I1)</f>
        <v>Lancement de la séquence</v>
      </c>
    </row>
    <row r="5" spans="1:9" ht="30.75" customHeight="1" x14ac:dyDescent="0.3">
      <c r="D5" s="854" t="s">
        <v>813</v>
      </c>
      <c r="E5" s="855"/>
      <c r="F5" s="855"/>
      <c r="G5" s="855"/>
      <c r="H5" s="855"/>
      <c r="I5" s="856"/>
    </row>
    <row r="6" spans="1:9" ht="48" customHeight="1" x14ac:dyDescent="0.2">
      <c r="D6" s="857" t="str">
        <f ca="1">INDEX('Pres-04-Deroul'!$A:$BU,$A$1+1,$A$2+F1)</f>
        <v>Présentation de la séquence &amp; activation (utilisation d'une video). Réactivation pour l'éco-conception et le développement durable</v>
      </c>
      <c r="E6" s="857"/>
      <c r="F6" s="857"/>
      <c r="G6" s="857"/>
      <c r="H6" s="857"/>
      <c r="I6" s="857"/>
    </row>
    <row r="7" spans="1:9" ht="44.25" customHeight="1" x14ac:dyDescent="0.2">
      <c r="D7" s="850" t="s">
        <v>836</v>
      </c>
      <c r="E7" s="850"/>
      <c r="F7" s="850"/>
      <c r="G7" s="848" t="s">
        <v>862</v>
      </c>
      <c r="H7" s="848"/>
      <c r="I7" s="848"/>
    </row>
    <row r="8" spans="1:9" ht="44.25" customHeight="1" x14ac:dyDescent="0.2">
      <c r="D8" s="850" t="s">
        <v>812</v>
      </c>
      <c r="E8" s="850"/>
      <c r="F8" s="850"/>
      <c r="G8" s="848" t="s">
        <v>863</v>
      </c>
      <c r="H8" s="848"/>
      <c r="I8" s="848"/>
    </row>
    <row r="9" spans="1:9" ht="264" customHeight="1" x14ac:dyDescent="0.2">
      <c r="D9" s="843"/>
      <c r="E9" s="844"/>
      <c r="F9" s="844"/>
      <c r="G9" s="844"/>
      <c r="H9" s="844"/>
      <c r="I9" s="845"/>
    </row>
    <row r="10" spans="1:9" ht="264" hidden="1" customHeight="1" x14ac:dyDescent="0.2">
      <c r="D10" s="702"/>
      <c r="E10" s="703"/>
      <c r="F10" s="703"/>
      <c r="G10" s="703"/>
      <c r="H10" s="703"/>
      <c r="I10" s="704"/>
    </row>
    <row r="11" spans="1:9" ht="264" hidden="1" customHeight="1" x14ac:dyDescent="0.3">
      <c r="D11" s="849"/>
      <c r="E11" s="849"/>
      <c r="F11" s="849"/>
      <c r="G11" s="849"/>
      <c r="H11" s="849"/>
      <c r="I11" s="849"/>
    </row>
    <row r="12" spans="1:9" ht="66" customHeight="1" x14ac:dyDescent="0.2">
      <c r="D12" s="846" t="s">
        <v>819</v>
      </c>
      <c r="E12" s="846"/>
      <c r="F12" s="846"/>
      <c r="G12" s="848" t="s">
        <v>864</v>
      </c>
      <c r="H12" s="847"/>
      <c r="I12" s="847"/>
    </row>
    <row r="13" spans="1:9" ht="39.75" customHeight="1" x14ac:dyDescent="0.2">
      <c r="D13" s="846" t="s">
        <v>809</v>
      </c>
      <c r="E13" s="846"/>
      <c r="F13" s="846"/>
      <c r="G13" s="848"/>
      <c r="H13" s="847"/>
      <c r="I13" s="847"/>
    </row>
    <row r="14" spans="1:9" ht="105.75" customHeight="1" x14ac:dyDescent="0.2">
      <c r="D14" s="846" t="s">
        <v>811</v>
      </c>
      <c r="E14" s="846"/>
      <c r="F14" s="846"/>
      <c r="G14" s="848" t="s">
        <v>818</v>
      </c>
      <c r="H14" s="847"/>
      <c r="I14" s="847"/>
    </row>
    <row r="15" spans="1:9" ht="23.25" customHeight="1" x14ac:dyDescent="0.2">
      <c r="D15" s="846" t="s">
        <v>814</v>
      </c>
      <c r="E15" s="846"/>
      <c r="F15" s="846"/>
      <c r="G15" s="847" t="s">
        <v>865</v>
      </c>
      <c r="H15" s="847"/>
      <c r="I15" s="847"/>
    </row>
    <row r="16" spans="1:9" ht="23.25" customHeight="1" x14ac:dyDescent="0.2">
      <c r="D16" s="846" t="s">
        <v>810</v>
      </c>
      <c r="E16" s="846"/>
      <c r="F16" s="846"/>
      <c r="G16" s="847" t="s">
        <v>866</v>
      </c>
      <c r="H16" s="847"/>
      <c r="I16" s="847"/>
    </row>
    <row r="17" spans="4:9" ht="54.75" customHeight="1" x14ac:dyDescent="0.2">
      <c r="D17" s="846" t="s">
        <v>815</v>
      </c>
      <c r="E17" s="846"/>
      <c r="F17" s="846"/>
      <c r="G17" s="847" t="s">
        <v>852</v>
      </c>
      <c r="H17" s="847"/>
      <c r="I17" s="847"/>
    </row>
    <row r="19" spans="4:9" ht="72.75" customHeight="1" x14ac:dyDescent="0.2">
      <c r="F19" s="7"/>
      <c r="G19" s="7"/>
      <c r="H19" s="7"/>
      <c r="I19" s="7"/>
    </row>
  </sheetData>
  <mergeCells count="21">
    <mergeCell ref="D8:F8"/>
    <mergeCell ref="G8:I8"/>
    <mergeCell ref="D3:I3"/>
    <mergeCell ref="D5:I5"/>
    <mergeCell ref="D6:I6"/>
    <mergeCell ref="D7:F7"/>
    <mergeCell ref="G7:I7"/>
    <mergeCell ref="D9:I9"/>
    <mergeCell ref="D16:F16"/>
    <mergeCell ref="G16:I16"/>
    <mergeCell ref="D17:F17"/>
    <mergeCell ref="G17:I17"/>
    <mergeCell ref="D12:F12"/>
    <mergeCell ref="G12:I12"/>
    <mergeCell ref="D11:I11"/>
    <mergeCell ref="D13:F13"/>
    <mergeCell ref="G13:I13"/>
    <mergeCell ref="D14:F14"/>
    <mergeCell ref="G14:I14"/>
    <mergeCell ref="D15:F15"/>
    <mergeCell ref="G15:I15"/>
  </mergeCell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I19"/>
  <sheetViews>
    <sheetView showGridLines="0" topLeftCell="B2" zoomScale="85" zoomScaleNormal="85" workbookViewId="0">
      <selection activeCell="E4" sqref="E4"/>
    </sheetView>
  </sheetViews>
  <sheetFormatPr baseColWidth="10" defaultRowHeight="12.75" x14ac:dyDescent="0.2"/>
  <cols>
    <col min="1" max="1" width="0" hidden="1" customWidth="1"/>
    <col min="4" max="4" width="12.5" customWidth="1"/>
    <col min="5" max="5" width="6.83203125" customWidth="1"/>
    <col min="6" max="6" width="48" customWidth="1"/>
    <col min="7" max="7" width="28.5" customWidth="1"/>
    <col min="8" max="8" width="9.5" customWidth="1"/>
    <col min="9" max="9" width="71.5" customWidth="1"/>
  </cols>
  <sheetData>
    <row r="1" spans="1:9" hidden="1" x14ac:dyDescent="0.2">
      <c r="A1" s="568">
        <f ca="1">MATCH(E4,'Pres-04-Deroul'!A:A,0)</f>
        <v>7</v>
      </c>
      <c r="D1" s="568"/>
      <c r="F1" s="568">
        <f>COLUMN('Pres-04-Deroul'!G:G)-COLUMN('Pres-04-Deroul'!$E:$E)</f>
        <v>2</v>
      </c>
      <c r="G1" s="568">
        <f>COLUMN('Pres-04-Deroul'!Z:Z)-COLUMN('Pres-04-Deroul'!$E:$E)</f>
        <v>21</v>
      </c>
      <c r="H1" s="568">
        <f>COLUMN('Pres-04-Deroul'!AG:AG)-COLUMN('Pres-04-Deroul'!$E:$E)</f>
        <v>28</v>
      </c>
      <c r="I1" s="568">
        <f>COLUMN('Pres-04-Deroul'!AJ:AJ)-COLUMN('Pres-04-Deroul'!$E:$E)</f>
        <v>31</v>
      </c>
    </row>
    <row r="2" spans="1:9" ht="31.5" customHeight="1" x14ac:dyDescent="0.2">
      <c r="A2" s="568">
        <f ca="1">INDEX('Pres-04-Deroul'!A:B,'S02'!A1,2)</f>
        <v>7</v>
      </c>
    </row>
    <row r="3" spans="1:9" ht="31.5" customHeight="1" x14ac:dyDescent="0.2">
      <c r="A3" s="568"/>
      <c r="D3" s="851" t="str">
        <f>UPPER('Pres-01'!D6:AG6)</f>
        <v>ECO-CONCEPTION ET CHOIX DES MATÉRIAUX</v>
      </c>
      <c r="E3" s="852"/>
      <c r="F3" s="852"/>
      <c r="G3" s="852"/>
      <c r="H3" s="852"/>
      <c r="I3" s="853"/>
    </row>
    <row r="4" spans="1:9" ht="25.5" customHeight="1" x14ac:dyDescent="0.2">
      <c r="D4" s="698" t="s">
        <v>808</v>
      </c>
      <c r="E4" s="699">
        <f ca="1">VALUE(RIGHT(RIGHT(CELL("nomfichier",A1),
LEN(CELL("nomfichier",A1))-FIND("]",
CELL("nomfichier",A1))),2))</f>
        <v>2</v>
      </c>
      <c r="F4" s="700" t="str">
        <f ca="1">INDEX('Pres-04-Deroul'!$A:$BU,$A$1,$A$2+F1)</f>
        <v xml:space="preserve">Etude de cas </v>
      </c>
      <c r="G4" s="701" t="str">
        <f ca="1">INDEX('Pres-04-Deroul'!$A:$BU,$A$1,$A$2+G1)</f>
        <v>Demi-classe</v>
      </c>
      <c r="H4" s="701" t="str">
        <f ca="1">INDEX('Pres-04-Deroul'!$A:$BU,$A$1,$A$2+H1)</f>
        <v>2h</v>
      </c>
      <c r="I4" s="700" t="str">
        <f ca="1">INDEX('Pres-04-Deroul'!$A:$BU,$A$1,$A$2+I1)</f>
        <v>réactiviation des connaissances de 1ère</v>
      </c>
    </row>
    <row r="5" spans="1:9" ht="30.75" customHeight="1" x14ac:dyDescent="0.3">
      <c r="D5" s="854" t="s">
        <v>813</v>
      </c>
      <c r="E5" s="855"/>
      <c r="F5" s="855"/>
      <c r="G5" s="855"/>
      <c r="H5" s="855"/>
      <c r="I5" s="856"/>
    </row>
    <row r="6" spans="1:9" ht="48" customHeight="1" x14ac:dyDescent="0.2">
      <c r="D6" s="857" t="str">
        <f ca="1">INDEX('Pres-04-Deroul'!$A:$BU,$A$1+1,$A$2+F1)</f>
        <v>Analyse des systèmes proposés et calcul des énergies nécessaires à la mise en mouvement : étude sur dossier et ordinateur</v>
      </c>
      <c r="E6" s="857"/>
      <c r="F6" s="857"/>
      <c r="G6" s="857"/>
      <c r="H6" s="857"/>
      <c r="I6" s="857"/>
    </row>
    <row r="7" spans="1:9" ht="44.25" customHeight="1" x14ac:dyDescent="0.2">
      <c r="D7" s="850" t="s">
        <v>836</v>
      </c>
      <c r="E7" s="850"/>
      <c r="F7" s="850"/>
      <c r="G7" s="848" t="s">
        <v>823</v>
      </c>
      <c r="H7" s="848"/>
      <c r="I7" s="848"/>
    </row>
    <row r="8" spans="1:9" ht="44.25" customHeight="1" x14ac:dyDescent="0.2">
      <c r="D8" s="850" t="s">
        <v>812</v>
      </c>
      <c r="E8" s="850"/>
      <c r="F8" s="850"/>
      <c r="G8" s="848" t="s">
        <v>817</v>
      </c>
      <c r="H8" s="848"/>
      <c r="I8" s="848"/>
    </row>
    <row r="9" spans="1:9" ht="212.25" customHeight="1" x14ac:dyDescent="0.3">
      <c r="D9" s="858"/>
      <c r="E9" s="858"/>
      <c r="F9" s="858"/>
      <c r="G9" s="858"/>
      <c r="H9" s="858"/>
      <c r="I9" s="858"/>
    </row>
    <row r="10" spans="1:9" ht="212.25" customHeight="1" x14ac:dyDescent="0.3">
      <c r="D10" s="859"/>
      <c r="E10" s="860"/>
      <c r="F10" s="860"/>
      <c r="G10" s="860"/>
      <c r="H10" s="860"/>
      <c r="I10" s="861"/>
    </row>
    <row r="11" spans="1:9" ht="216" hidden="1" customHeight="1" x14ac:dyDescent="0.3">
      <c r="D11" s="849"/>
      <c r="E11" s="849"/>
      <c r="F11" s="849"/>
      <c r="G11" s="849"/>
      <c r="H11" s="849"/>
      <c r="I11" s="849"/>
    </row>
    <row r="12" spans="1:9" ht="126.75" customHeight="1" x14ac:dyDescent="0.2">
      <c r="D12" s="846" t="s">
        <v>819</v>
      </c>
      <c r="E12" s="846"/>
      <c r="F12" s="846"/>
      <c r="G12" s="848" t="s">
        <v>828</v>
      </c>
      <c r="H12" s="847"/>
      <c r="I12" s="847"/>
    </row>
    <row r="13" spans="1:9" ht="39.75" customHeight="1" x14ac:dyDescent="0.2">
      <c r="D13" s="846" t="s">
        <v>809</v>
      </c>
      <c r="E13" s="846"/>
      <c r="F13" s="846"/>
      <c r="G13" s="848" t="s">
        <v>824</v>
      </c>
      <c r="H13" s="847"/>
      <c r="I13" s="847"/>
    </row>
    <row r="14" spans="1:9" ht="168.75" customHeight="1" x14ac:dyDescent="0.2">
      <c r="D14" s="846" t="s">
        <v>811</v>
      </c>
      <c r="E14" s="846"/>
      <c r="F14" s="846"/>
      <c r="G14" s="848" t="s">
        <v>859</v>
      </c>
      <c r="H14" s="847"/>
      <c r="I14" s="847"/>
    </row>
    <row r="15" spans="1:9" ht="44.25" customHeight="1" x14ac:dyDescent="0.2">
      <c r="D15" s="846" t="s">
        <v>814</v>
      </c>
      <c r="E15" s="846"/>
      <c r="F15" s="846"/>
      <c r="G15" s="848" t="s">
        <v>829</v>
      </c>
      <c r="H15" s="848"/>
      <c r="I15" s="848"/>
    </row>
    <row r="16" spans="1:9" ht="63" customHeight="1" x14ac:dyDescent="0.2">
      <c r="D16" s="846" t="s">
        <v>810</v>
      </c>
      <c r="E16" s="846"/>
      <c r="F16" s="846"/>
      <c r="G16" s="848" t="s">
        <v>827</v>
      </c>
      <c r="H16" s="847"/>
      <c r="I16" s="847"/>
    </row>
    <row r="17" spans="4:9" ht="54.75" customHeight="1" x14ac:dyDescent="0.2">
      <c r="D17" s="846" t="s">
        <v>815</v>
      </c>
      <c r="E17" s="846"/>
      <c r="F17" s="846"/>
      <c r="G17" s="848" t="s">
        <v>825</v>
      </c>
      <c r="H17" s="848"/>
      <c r="I17" s="848"/>
    </row>
    <row r="19" spans="4:9" ht="72.75" customHeight="1" x14ac:dyDescent="0.2">
      <c r="F19" s="7"/>
      <c r="G19" s="7"/>
      <c r="H19" s="7"/>
      <c r="I19" s="7"/>
    </row>
  </sheetData>
  <mergeCells count="22">
    <mergeCell ref="D8:F8"/>
    <mergeCell ref="G8:I8"/>
    <mergeCell ref="D3:I3"/>
    <mergeCell ref="D5:I5"/>
    <mergeCell ref="D6:I6"/>
    <mergeCell ref="D7:F7"/>
    <mergeCell ref="G7:I7"/>
    <mergeCell ref="D9:I9"/>
    <mergeCell ref="D10:I10"/>
    <mergeCell ref="D16:F16"/>
    <mergeCell ref="G16:I16"/>
    <mergeCell ref="D17:F17"/>
    <mergeCell ref="G17:I17"/>
    <mergeCell ref="D12:F12"/>
    <mergeCell ref="G12:I12"/>
    <mergeCell ref="D11:I11"/>
    <mergeCell ref="D13:F13"/>
    <mergeCell ref="G13:I13"/>
    <mergeCell ref="D14:F14"/>
    <mergeCell ref="G14:I14"/>
    <mergeCell ref="D15:F15"/>
    <mergeCell ref="G15:I15"/>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I20"/>
  <sheetViews>
    <sheetView showGridLines="0" topLeftCell="B2" zoomScale="85" zoomScaleNormal="85" workbookViewId="0">
      <selection activeCell="E4" sqref="E4"/>
    </sheetView>
  </sheetViews>
  <sheetFormatPr baseColWidth="10" defaultRowHeight="12.75" x14ac:dyDescent="0.2"/>
  <cols>
    <col min="1" max="1" width="0" hidden="1" customWidth="1"/>
    <col min="4" max="4" width="12.5" customWidth="1"/>
    <col min="5" max="5" width="6.83203125" customWidth="1"/>
    <col min="6" max="6" width="48" customWidth="1"/>
    <col min="7" max="7" width="28.5" customWidth="1"/>
    <col min="8" max="8" width="9.5" customWidth="1"/>
    <col min="9" max="9" width="71.5" customWidth="1"/>
  </cols>
  <sheetData>
    <row r="1" spans="1:9" hidden="1" x14ac:dyDescent="0.2">
      <c r="A1" s="568">
        <f ca="1">MATCH(E4,'Pres-04-Deroul'!A:A,0)</f>
        <v>11</v>
      </c>
      <c r="D1" s="568"/>
      <c r="F1" s="568">
        <f>COLUMN('Pres-04-Deroul'!G:G)-COLUMN('Pres-04-Deroul'!$E:$E)</f>
        <v>2</v>
      </c>
      <c r="G1" s="568">
        <f>COLUMN('Pres-04-Deroul'!Z:Z)-COLUMN('Pres-04-Deroul'!$E:$E)</f>
        <v>21</v>
      </c>
      <c r="H1" s="568">
        <f>COLUMN('Pres-04-Deroul'!AG:AG)-COLUMN('Pres-04-Deroul'!$E:$E)</f>
        <v>28</v>
      </c>
      <c r="I1" s="568">
        <f>COLUMN('Pres-04-Deroul'!AJ:AJ)-COLUMN('Pres-04-Deroul'!$E:$E)</f>
        <v>31</v>
      </c>
    </row>
    <row r="2" spans="1:9" ht="31.5" customHeight="1" x14ac:dyDescent="0.2">
      <c r="A2" s="568">
        <f ca="1">INDEX('Pres-04-Deroul'!A:B,'S03'!A1,2)</f>
        <v>9</v>
      </c>
    </row>
    <row r="3" spans="1:9" ht="31.5" customHeight="1" x14ac:dyDescent="0.2">
      <c r="A3" s="568"/>
      <c r="D3" s="851" t="str">
        <f>UPPER('Pres-01'!D6:AG6)</f>
        <v>ECO-CONCEPTION ET CHOIX DES MATÉRIAUX</v>
      </c>
      <c r="E3" s="852"/>
      <c r="F3" s="852"/>
      <c r="G3" s="852"/>
      <c r="H3" s="852"/>
      <c r="I3" s="853"/>
    </row>
    <row r="4" spans="1:9" ht="25.5" customHeight="1" x14ac:dyDescent="0.2">
      <c r="D4" s="698" t="s">
        <v>808</v>
      </c>
      <c r="E4" s="699">
        <f ca="1">VALUE(RIGHT(RIGHT(CELL("nomfichier",A1),
LEN(CELL("nomfichier",A1))-FIND("]",
CELL("nomfichier",A1))),2))</f>
        <v>3</v>
      </c>
      <c r="F4" s="700" t="str">
        <f ca="1">INDEX('Pres-04-Deroul'!$A:$BU,$A$1,$A$2+F1)</f>
        <v xml:space="preserve">Restitution </v>
      </c>
      <c r="G4" s="701" t="str">
        <f ca="1">INDEX('Pres-04-Deroul'!$A:$BU,$A$1,$A$2+G1)</f>
        <v>Classe entière</v>
      </c>
      <c r="H4" s="701" t="str">
        <f ca="1">INDEX('Pres-04-Deroul'!$A:$BU,$A$1,$A$2+H1)</f>
        <v>1h</v>
      </c>
      <c r="I4" s="700" t="str">
        <f ca="1">INDEX('Pres-04-Deroul'!$A:$BU,$A$1,$A$2+I1)</f>
        <v>Evaluation formative (communication)</v>
      </c>
    </row>
    <row r="5" spans="1:9" ht="30.75" customHeight="1" x14ac:dyDescent="0.3">
      <c r="D5" s="854" t="s">
        <v>813</v>
      </c>
      <c r="E5" s="855"/>
      <c r="F5" s="855"/>
      <c r="G5" s="855"/>
      <c r="H5" s="855"/>
      <c r="I5" s="856"/>
    </row>
    <row r="6" spans="1:9" ht="48" customHeight="1" x14ac:dyDescent="0.2">
      <c r="D6" s="857" t="str">
        <f ca="1">INDEX('Pres-04-Deroul'!$A:$BU,$A$1+1,$A$2+F1)</f>
        <v>Restitution orale par les élèves (en équipe)</v>
      </c>
      <c r="E6" s="857"/>
      <c r="F6" s="857"/>
      <c r="G6" s="857"/>
      <c r="H6" s="857"/>
      <c r="I6" s="857"/>
    </row>
    <row r="7" spans="1:9" ht="44.25" customHeight="1" x14ac:dyDescent="0.2">
      <c r="D7" s="850" t="s">
        <v>836</v>
      </c>
      <c r="E7" s="850"/>
      <c r="F7" s="850"/>
      <c r="G7" s="848" t="s">
        <v>823</v>
      </c>
      <c r="H7" s="848"/>
      <c r="I7" s="848"/>
    </row>
    <row r="8" spans="1:9" ht="44.25" customHeight="1" x14ac:dyDescent="0.2">
      <c r="D8" s="850" t="s">
        <v>812</v>
      </c>
      <c r="E8" s="850"/>
      <c r="F8" s="850"/>
      <c r="G8" s="848" t="s">
        <v>834</v>
      </c>
      <c r="H8" s="848"/>
      <c r="I8" s="848"/>
    </row>
    <row r="9" spans="1:9" ht="309.75" customHeight="1" x14ac:dyDescent="0.2">
      <c r="D9" s="843"/>
      <c r="E9" s="844"/>
      <c r="F9" s="844"/>
      <c r="G9" s="844"/>
      <c r="H9" s="844"/>
      <c r="I9" s="845"/>
    </row>
    <row r="10" spans="1:9" ht="309.75" hidden="1" customHeight="1" x14ac:dyDescent="0.2">
      <c r="D10" s="702"/>
      <c r="E10" s="703"/>
      <c r="F10" s="703"/>
      <c r="G10" s="703"/>
      <c r="H10" s="703"/>
      <c r="I10" s="704"/>
    </row>
    <row r="11" spans="1:9" ht="309.75" hidden="1" customHeight="1" x14ac:dyDescent="0.3">
      <c r="D11" s="849"/>
      <c r="E11" s="849"/>
      <c r="F11" s="849"/>
      <c r="G11" s="849"/>
      <c r="H11" s="849"/>
      <c r="I11" s="849"/>
    </row>
    <row r="12" spans="1:9" ht="216" hidden="1" customHeight="1" x14ac:dyDescent="0.3">
      <c r="D12" s="849"/>
      <c r="E12" s="849"/>
      <c r="F12" s="849"/>
      <c r="G12" s="849"/>
      <c r="H12" s="849"/>
      <c r="I12" s="849"/>
    </row>
    <row r="13" spans="1:9" ht="68.25" customHeight="1" x14ac:dyDescent="0.2">
      <c r="D13" s="846" t="s">
        <v>819</v>
      </c>
      <c r="E13" s="846"/>
      <c r="F13" s="846"/>
      <c r="G13" s="848" t="s">
        <v>826</v>
      </c>
      <c r="H13" s="847"/>
      <c r="I13" s="847"/>
    </row>
    <row r="14" spans="1:9" ht="39.75" customHeight="1" x14ac:dyDescent="0.2">
      <c r="D14" s="846" t="s">
        <v>809</v>
      </c>
      <c r="E14" s="846"/>
      <c r="F14" s="846"/>
      <c r="G14" s="848"/>
      <c r="H14" s="847"/>
      <c r="I14" s="847"/>
    </row>
    <row r="15" spans="1:9" ht="89.25" customHeight="1" x14ac:dyDescent="0.2">
      <c r="D15" s="846" t="s">
        <v>811</v>
      </c>
      <c r="E15" s="846"/>
      <c r="F15" s="846"/>
      <c r="G15" s="848" t="s">
        <v>860</v>
      </c>
      <c r="H15" s="847"/>
      <c r="I15" s="847"/>
    </row>
    <row r="16" spans="1:9" ht="44.25" customHeight="1" x14ac:dyDescent="0.2">
      <c r="D16" s="846" t="s">
        <v>814</v>
      </c>
      <c r="E16" s="846"/>
      <c r="F16" s="846"/>
      <c r="G16" s="848" t="s">
        <v>830</v>
      </c>
      <c r="H16" s="848"/>
      <c r="I16" s="848"/>
    </row>
    <row r="17" spans="4:9" ht="42" customHeight="1" x14ac:dyDescent="0.2">
      <c r="D17" s="846" t="s">
        <v>810</v>
      </c>
      <c r="E17" s="846"/>
      <c r="F17" s="846"/>
      <c r="G17" s="848" t="s">
        <v>831</v>
      </c>
      <c r="H17" s="847"/>
      <c r="I17" s="847"/>
    </row>
    <row r="18" spans="4:9" ht="54.75" customHeight="1" x14ac:dyDescent="0.2">
      <c r="D18" s="846" t="s">
        <v>815</v>
      </c>
      <c r="E18" s="846"/>
      <c r="F18" s="846"/>
      <c r="G18" s="848" t="s">
        <v>832</v>
      </c>
      <c r="H18" s="848"/>
      <c r="I18" s="848"/>
    </row>
    <row r="20" spans="4:9" ht="72.75" customHeight="1" x14ac:dyDescent="0.2">
      <c r="F20" s="7"/>
      <c r="G20" s="7"/>
      <c r="H20" s="7"/>
      <c r="I20" s="7"/>
    </row>
  </sheetData>
  <mergeCells count="22">
    <mergeCell ref="D8:F8"/>
    <mergeCell ref="G8:I8"/>
    <mergeCell ref="D3:I3"/>
    <mergeCell ref="D5:I5"/>
    <mergeCell ref="D6:I6"/>
    <mergeCell ref="D7:F7"/>
    <mergeCell ref="G7:I7"/>
    <mergeCell ref="D18:F18"/>
    <mergeCell ref="G18:I18"/>
    <mergeCell ref="D9:I9"/>
    <mergeCell ref="D15:F15"/>
    <mergeCell ref="G15:I15"/>
    <mergeCell ref="D16:F16"/>
    <mergeCell ref="G16:I16"/>
    <mergeCell ref="D17:F17"/>
    <mergeCell ref="G17:I17"/>
    <mergeCell ref="D11:I11"/>
    <mergeCell ref="D12:I12"/>
    <mergeCell ref="D13:F13"/>
    <mergeCell ref="G13:I13"/>
    <mergeCell ref="D14:F14"/>
    <mergeCell ref="G14:I14"/>
  </mergeCell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I19"/>
  <sheetViews>
    <sheetView showGridLines="0" topLeftCell="B2" zoomScale="85" zoomScaleNormal="85" workbookViewId="0">
      <selection activeCell="E4" sqref="E4"/>
    </sheetView>
  </sheetViews>
  <sheetFormatPr baseColWidth="10" defaultRowHeight="12.75" x14ac:dyDescent="0.2"/>
  <cols>
    <col min="1" max="1" width="0" hidden="1" customWidth="1"/>
    <col min="4" max="4" width="12.5" customWidth="1"/>
    <col min="5" max="5" width="6.83203125" customWidth="1"/>
    <col min="6" max="6" width="48" customWidth="1"/>
    <col min="7" max="7" width="28.5" customWidth="1"/>
    <col min="8" max="8" width="9.5" customWidth="1"/>
    <col min="9" max="9" width="71.5" customWidth="1"/>
  </cols>
  <sheetData>
    <row r="1" spans="1:9" hidden="1" x14ac:dyDescent="0.2">
      <c r="A1" s="568">
        <f ca="1">MATCH(E4,'Pres-04-Deroul'!A:A,0)</f>
        <v>15</v>
      </c>
      <c r="D1" s="568"/>
      <c r="F1" s="568">
        <f>COLUMN('Pres-04-Deroul'!G:G)-COLUMN('Pres-04-Deroul'!$E:$E)</f>
        <v>2</v>
      </c>
      <c r="G1" s="568">
        <f>COLUMN('Pres-04-Deroul'!Z:Z)-COLUMN('Pres-04-Deroul'!$E:$E)</f>
        <v>21</v>
      </c>
      <c r="H1" s="568">
        <f>COLUMN('Pres-04-Deroul'!AG:AG)-COLUMN('Pres-04-Deroul'!$E:$E)</f>
        <v>28</v>
      </c>
      <c r="I1" s="568">
        <f>COLUMN('Pres-04-Deroul'!AJ:AJ)-COLUMN('Pres-04-Deroul'!$E:$E)</f>
        <v>31</v>
      </c>
    </row>
    <row r="2" spans="1:9" ht="31.5" customHeight="1" x14ac:dyDescent="0.2">
      <c r="A2" s="568">
        <f ca="1">INDEX('Pres-04-Deroul'!A:B,'S04'!A1,2)</f>
        <v>11</v>
      </c>
    </row>
    <row r="3" spans="1:9" ht="31.5" customHeight="1" x14ac:dyDescent="0.2">
      <c r="A3" s="568"/>
      <c r="D3" s="851" t="str">
        <f>UPPER('Pres-01'!D6:AG6)</f>
        <v>ECO-CONCEPTION ET CHOIX DES MATÉRIAUX</v>
      </c>
      <c r="E3" s="852"/>
      <c r="F3" s="852"/>
      <c r="G3" s="852"/>
      <c r="H3" s="852"/>
      <c r="I3" s="853"/>
    </row>
    <row r="4" spans="1:9" ht="25.5" customHeight="1" x14ac:dyDescent="0.2">
      <c r="D4" s="698" t="s">
        <v>808</v>
      </c>
      <c r="E4" s="699">
        <f ca="1">VALUE(RIGHT(RIGHT(CELL("nomfichier",A1),
LEN(CELL("nomfichier",A1))-FIND("]",
CELL("nomfichier",A1))),2))</f>
        <v>4</v>
      </c>
      <c r="F4" s="700" t="str">
        <f ca="1">INDEX('Pres-04-Deroul'!$A:$BU,$A$1,$A$2+F1)</f>
        <v xml:space="preserve">Structuration des connaissances </v>
      </c>
      <c r="G4" s="701" t="str">
        <f ca="1">INDEX('Pres-04-Deroul'!$A:$BU,$A$1,$A$2+G1)</f>
        <v>Classe entière</v>
      </c>
      <c r="H4" s="701" t="str">
        <f ca="1">INDEX('Pres-04-Deroul'!$A:$BU,$A$1,$A$2+H1)</f>
        <v>1h</v>
      </c>
      <c r="I4" s="700" t="str">
        <f ca="1">INDEX('Pres-04-Deroul'!$A:$BU,$A$1,$A$2+I1)</f>
        <v>Consolider les connaissances de 1ère</v>
      </c>
    </row>
    <row r="5" spans="1:9" ht="30.75" customHeight="1" x14ac:dyDescent="0.3">
      <c r="D5" s="854" t="s">
        <v>813</v>
      </c>
      <c r="E5" s="855"/>
      <c r="F5" s="855"/>
      <c r="G5" s="855"/>
      <c r="H5" s="855"/>
      <c r="I5" s="856"/>
    </row>
    <row r="6" spans="1:9" ht="48" customHeight="1" x14ac:dyDescent="0.2">
      <c r="D6" s="857" t="str">
        <f ca="1">INDEX('Pres-04-Deroul'!$A:$BU,$A$1+1,$A$2+F1)</f>
        <v>Elaboration / fourniture d'une fiche de connaissances de synthèse</v>
      </c>
      <c r="E6" s="857"/>
      <c r="F6" s="857"/>
      <c r="G6" s="857"/>
      <c r="H6" s="857"/>
      <c r="I6" s="857"/>
    </row>
    <row r="7" spans="1:9" ht="44.25" customHeight="1" x14ac:dyDescent="0.2">
      <c r="D7" s="850" t="s">
        <v>836</v>
      </c>
      <c r="E7" s="850"/>
      <c r="F7" s="850"/>
      <c r="G7" s="848" t="s">
        <v>833</v>
      </c>
      <c r="H7" s="848"/>
      <c r="I7" s="848"/>
    </row>
    <row r="8" spans="1:9" ht="44.25" customHeight="1" x14ac:dyDescent="0.2">
      <c r="D8" s="850" t="s">
        <v>812</v>
      </c>
      <c r="E8" s="850"/>
      <c r="F8" s="850"/>
      <c r="G8" s="848" t="s">
        <v>835</v>
      </c>
      <c r="H8" s="848"/>
      <c r="I8" s="848"/>
    </row>
    <row r="9" spans="1:9" ht="212.25" customHeight="1" x14ac:dyDescent="0.3">
      <c r="D9" s="858"/>
      <c r="E9" s="858"/>
      <c r="F9" s="858"/>
      <c r="G9" s="858"/>
      <c r="H9" s="858"/>
      <c r="I9" s="858"/>
    </row>
    <row r="10" spans="1:9" ht="212.25" customHeight="1" x14ac:dyDescent="0.3">
      <c r="D10" s="859"/>
      <c r="E10" s="860"/>
      <c r="F10" s="860"/>
      <c r="G10" s="860"/>
      <c r="H10" s="860"/>
      <c r="I10" s="861"/>
    </row>
    <row r="11" spans="1:9" ht="216" hidden="1" customHeight="1" x14ac:dyDescent="0.3">
      <c r="D11" s="849"/>
      <c r="E11" s="849"/>
      <c r="F11" s="849"/>
      <c r="G11" s="849"/>
      <c r="H11" s="849"/>
      <c r="I11" s="849"/>
    </row>
    <row r="12" spans="1:9" ht="126.75" customHeight="1" x14ac:dyDescent="0.2">
      <c r="D12" s="846" t="s">
        <v>819</v>
      </c>
      <c r="E12" s="846"/>
      <c r="F12" s="846"/>
      <c r="G12" s="848" t="s">
        <v>458</v>
      </c>
      <c r="H12" s="847"/>
      <c r="I12" s="847"/>
    </row>
    <row r="13" spans="1:9" ht="39.75" customHeight="1" x14ac:dyDescent="0.2">
      <c r="D13" s="846" t="s">
        <v>809</v>
      </c>
      <c r="E13" s="846"/>
      <c r="F13" s="846"/>
      <c r="G13" s="848" t="s">
        <v>824</v>
      </c>
      <c r="H13" s="847"/>
      <c r="I13" s="847"/>
    </row>
    <row r="14" spans="1:9" ht="115.5" customHeight="1" x14ac:dyDescent="0.2">
      <c r="D14" s="846" t="s">
        <v>811</v>
      </c>
      <c r="E14" s="846"/>
      <c r="F14" s="846"/>
      <c r="G14" s="848" t="s">
        <v>861</v>
      </c>
      <c r="H14" s="847"/>
      <c r="I14" s="847"/>
    </row>
    <row r="15" spans="1:9" ht="44.25" customHeight="1" x14ac:dyDescent="0.2">
      <c r="D15" s="846" t="s">
        <v>814</v>
      </c>
      <c r="E15" s="846"/>
      <c r="F15" s="846"/>
      <c r="G15" s="848" t="s">
        <v>829</v>
      </c>
      <c r="H15" s="848"/>
      <c r="I15" s="848"/>
    </row>
    <row r="16" spans="1:9" ht="63" customHeight="1" x14ac:dyDescent="0.2">
      <c r="D16" s="846" t="s">
        <v>810</v>
      </c>
      <c r="E16" s="846"/>
      <c r="F16" s="846"/>
      <c r="G16" s="848" t="s">
        <v>827</v>
      </c>
      <c r="H16" s="847"/>
      <c r="I16" s="847"/>
    </row>
    <row r="17" spans="4:9" ht="54.75" customHeight="1" x14ac:dyDescent="0.2">
      <c r="D17" s="846" t="s">
        <v>815</v>
      </c>
      <c r="E17" s="846"/>
      <c r="F17" s="846"/>
      <c r="G17" s="848" t="s">
        <v>825</v>
      </c>
      <c r="H17" s="848"/>
      <c r="I17" s="848"/>
    </row>
    <row r="19" spans="4:9" ht="72.75" customHeight="1" x14ac:dyDescent="0.2">
      <c r="F19" s="7"/>
      <c r="G19" s="7"/>
      <c r="H19" s="7"/>
      <c r="I19" s="7"/>
    </row>
  </sheetData>
  <mergeCells count="22">
    <mergeCell ref="D8:F8"/>
    <mergeCell ref="G8:I8"/>
    <mergeCell ref="D3:I3"/>
    <mergeCell ref="D5:I5"/>
    <mergeCell ref="D6:I6"/>
    <mergeCell ref="D7:F7"/>
    <mergeCell ref="G7:I7"/>
    <mergeCell ref="D9:I9"/>
    <mergeCell ref="D11:I11"/>
    <mergeCell ref="D12:F12"/>
    <mergeCell ref="G12:I12"/>
    <mergeCell ref="D13:F13"/>
    <mergeCell ref="G13:I13"/>
    <mergeCell ref="D17:F17"/>
    <mergeCell ref="G17:I17"/>
    <mergeCell ref="D10:I10"/>
    <mergeCell ref="D14:F14"/>
    <mergeCell ref="G14:I14"/>
    <mergeCell ref="D15:F15"/>
    <mergeCell ref="G15:I15"/>
    <mergeCell ref="D16:F16"/>
    <mergeCell ref="G16:I16"/>
  </mergeCell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I19"/>
  <sheetViews>
    <sheetView showGridLines="0" topLeftCell="B2" zoomScale="85" zoomScaleNormal="85" workbookViewId="0">
      <selection activeCell="E4" sqref="E4"/>
    </sheetView>
  </sheetViews>
  <sheetFormatPr baseColWidth="10" defaultRowHeight="12.75" x14ac:dyDescent="0.2"/>
  <cols>
    <col min="1" max="1" width="0" hidden="1" customWidth="1"/>
    <col min="4" max="4" width="12.5" customWidth="1"/>
    <col min="5" max="5" width="6.83203125" customWidth="1"/>
    <col min="6" max="6" width="48" customWidth="1"/>
    <col min="7" max="7" width="28.5" customWidth="1"/>
    <col min="8" max="8" width="9.5" customWidth="1"/>
    <col min="9" max="9" width="71.5" customWidth="1"/>
  </cols>
  <sheetData>
    <row r="1" spans="1:9" hidden="1" x14ac:dyDescent="0.2">
      <c r="A1" s="568">
        <f ca="1">MATCH(E4,'Pres-04-Deroul'!A:A,0)</f>
        <v>19</v>
      </c>
      <c r="D1" s="568"/>
      <c r="F1" s="568">
        <f>COLUMN('Pres-04-Deroul'!G:G)-COLUMN('Pres-04-Deroul'!$E:$E)</f>
        <v>2</v>
      </c>
      <c r="G1" s="568">
        <f>COLUMN('Pres-04-Deroul'!Z:Z)-COLUMN('Pres-04-Deroul'!$E:$E)</f>
        <v>21</v>
      </c>
      <c r="H1" s="568">
        <f>COLUMN('Pres-04-Deroul'!AG:AG)-COLUMN('Pres-04-Deroul'!$E:$E)</f>
        <v>28</v>
      </c>
      <c r="I1" s="568">
        <f>COLUMN('Pres-04-Deroul'!AJ:AJ)-COLUMN('Pres-04-Deroul'!$E:$E)</f>
        <v>31</v>
      </c>
    </row>
    <row r="2" spans="1:9" ht="31.5" customHeight="1" x14ac:dyDescent="0.2">
      <c r="A2" s="568">
        <f ca="1">INDEX('Pres-04-Deroul'!A:B,'S05'!A1,2)</f>
        <v>13</v>
      </c>
    </row>
    <row r="3" spans="1:9" ht="31.5" customHeight="1" x14ac:dyDescent="0.2">
      <c r="A3" s="568"/>
      <c r="D3" s="851" t="str">
        <f>UPPER('Pres-01'!D6:AG6)</f>
        <v>ECO-CONCEPTION ET CHOIX DES MATÉRIAUX</v>
      </c>
      <c r="E3" s="852"/>
      <c r="F3" s="852"/>
      <c r="G3" s="852"/>
      <c r="H3" s="852"/>
      <c r="I3" s="853"/>
    </row>
    <row r="4" spans="1:9" ht="25.5" customHeight="1" x14ac:dyDescent="0.2">
      <c r="D4" s="698" t="s">
        <v>808</v>
      </c>
      <c r="E4" s="699">
        <f ca="1">VALUE(RIGHT(RIGHT(CELL("nomfichier",A1),
LEN(CELL("nomfichier",A1))-FIND("]",
CELL("nomfichier",A1))),2))</f>
        <v>5</v>
      </c>
      <c r="F4" s="700" t="str">
        <f ca="1">INDEX('Pres-04-Deroul'!$A:$BU,$A$1,$A$2+F1)</f>
        <v>Apport de connaissances</v>
      </c>
      <c r="G4" s="701" t="str">
        <f ca="1">INDEX('Pres-04-Deroul'!$A:$BU,$A$1,$A$2+G1)</f>
        <v>Classe entière</v>
      </c>
      <c r="H4" s="701" t="str">
        <f ca="1">INDEX('Pres-04-Deroul'!$A:$BU,$A$1,$A$2+H1)</f>
        <v>1h</v>
      </c>
      <c r="I4" s="700" t="str">
        <f ca="1">INDEX('Pres-04-Deroul'!$A:$BU,$A$1,$A$2+I1)</f>
        <v>Introduction à la RDM</v>
      </c>
    </row>
    <row r="5" spans="1:9" ht="30.75" customHeight="1" x14ac:dyDescent="0.3">
      <c r="D5" s="854" t="s">
        <v>813</v>
      </c>
      <c r="E5" s="855"/>
      <c r="F5" s="855"/>
      <c r="G5" s="855"/>
      <c r="H5" s="855"/>
      <c r="I5" s="856"/>
    </row>
    <row r="6" spans="1:9" ht="48" customHeight="1" x14ac:dyDescent="0.2">
      <c r="D6" s="857" t="str">
        <f ca="1">INDEX('Pres-04-Deroul'!$A:$BU,$A$1+1,$A$2+F1)</f>
        <v>Apport initial sur la RDM - Traction / compression. Exercices d'application</v>
      </c>
      <c r="E6" s="857"/>
      <c r="F6" s="857"/>
      <c r="G6" s="857"/>
      <c r="H6" s="857"/>
      <c r="I6" s="857"/>
    </row>
    <row r="7" spans="1:9" ht="44.25" customHeight="1" x14ac:dyDescent="0.2">
      <c r="D7" s="850" t="s">
        <v>836</v>
      </c>
      <c r="E7" s="850"/>
      <c r="F7" s="850"/>
      <c r="G7" s="848" t="s">
        <v>837</v>
      </c>
      <c r="H7" s="848"/>
      <c r="I7" s="848"/>
    </row>
    <row r="8" spans="1:9" ht="44.25" customHeight="1" x14ac:dyDescent="0.2">
      <c r="D8" s="850" t="s">
        <v>812</v>
      </c>
      <c r="E8" s="850"/>
      <c r="F8" s="850"/>
      <c r="G8" s="848" t="s">
        <v>854</v>
      </c>
      <c r="H8" s="848"/>
      <c r="I8" s="848"/>
    </row>
    <row r="9" spans="1:9" ht="303.75" customHeight="1" x14ac:dyDescent="0.3">
      <c r="D9" s="858"/>
      <c r="E9" s="858"/>
      <c r="F9" s="858"/>
      <c r="G9" s="858"/>
      <c r="H9" s="858"/>
      <c r="I9" s="858"/>
    </row>
    <row r="10" spans="1:9" ht="212.25" hidden="1" customHeight="1" x14ac:dyDescent="0.3">
      <c r="D10" s="859"/>
      <c r="E10" s="860"/>
      <c r="F10" s="860"/>
      <c r="G10" s="860"/>
      <c r="H10" s="860"/>
      <c r="I10" s="861"/>
    </row>
    <row r="11" spans="1:9" ht="216" hidden="1" customHeight="1" x14ac:dyDescent="0.3">
      <c r="D11" s="849"/>
      <c r="E11" s="849"/>
      <c r="F11" s="849"/>
      <c r="G11" s="849"/>
      <c r="H11" s="849"/>
      <c r="I11" s="849"/>
    </row>
    <row r="12" spans="1:9" ht="57.75" customHeight="1" x14ac:dyDescent="0.2">
      <c r="D12" s="846" t="s">
        <v>819</v>
      </c>
      <c r="E12" s="846"/>
      <c r="F12" s="846"/>
      <c r="G12" s="862" t="s">
        <v>458</v>
      </c>
      <c r="H12" s="863"/>
      <c r="I12" s="864"/>
    </row>
    <row r="13" spans="1:9" ht="39.75" customHeight="1" x14ac:dyDescent="0.2">
      <c r="D13" s="846" t="s">
        <v>809</v>
      </c>
      <c r="E13" s="846"/>
      <c r="F13" s="846"/>
      <c r="G13" s="862" t="s">
        <v>838</v>
      </c>
      <c r="H13" s="863"/>
      <c r="I13" s="864"/>
    </row>
    <row r="14" spans="1:9" ht="150" customHeight="1" x14ac:dyDescent="0.2">
      <c r="D14" s="846" t="s">
        <v>811</v>
      </c>
      <c r="E14" s="846"/>
      <c r="F14" s="846"/>
      <c r="G14" s="848" t="s">
        <v>856</v>
      </c>
      <c r="H14" s="847"/>
      <c r="I14" s="847"/>
    </row>
    <row r="15" spans="1:9" ht="44.25" customHeight="1" x14ac:dyDescent="0.2">
      <c r="D15" s="846" t="s">
        <v>814</v>
      </c>
      <c r="E15" s="846"/>
      <c r="F15" s="846"/>
      <c r="G15" s="848" t="s">
        <v>839</v>
      </c>
      <c r="H15" s="848"/>
      <c r="I15" s="848"/>
    </row>
    <row r="16" spans="1:9" ht="63" customHeight="1" x14ac:dyDescent="0.2">
      <c r="D16" s="846" t="s">
        <v>810</v>
      </c>
      <c r="E16" s="846"/>
      <c r="F16" s="846"/>
      <c r="G16" s="848" t="s">
        <v>840</v>
      </c>
      <c r="H16" s="847"/>
      <c r="I16" s="847"/>
    </row>
    <row r="17" spans="4:9" ht="54.75" customHeight="1" x14ac:dyDescent="0.2">
      <c r="D17" s="846" t="s">
        <v>815</v>
      </c>
      <c r="E17" s="846"/>
      <c r="F17" s="846"/>
      <c r="G17" s="847" t="s">
        <v>852</v>
      </c>
      <c r="H17" s="847"/>
      <c r="I17" s="847"/>
    </row>
    <row r="19" spans="4:9" ht="72.75" customHeight="1" x14ac:dyDescent="0.2">
      <c r="F19" s="7"/>
      <c r="G19" s="7"/>
      <c r="H19" s="7"/>
      <c r="I19" s="7"/>
    </row>
  </sheetData>
  <mergeCells count="22">
    <mergeCell ref="D8:F8"/>
    <mergeCell ref="G8:I8"/>
    <mergeCell ref="D3:I3"/>
    <mergeCell ref="D5:I5"/>
    <mergeCell ref="D6:I6"/>
    <mergeCell ref="D7:F7"/>
    <mergeCell ref="G7:I7"/>
    <mergeCell ref="D9:I9"/>
    <mergeCell ref="D11:I11"/>
    <mergeCell ref="D12:F12"/>
    <mergeCell ref="G12:I12"/>
    <mergeCell ref="D13:F13"/>
    <mergeCell ref="G13:I13"/>
    <mergeCell ref="D17:F17"/>
    <mergeCell ref="G17:I17"/>
    <mergeCell ref="D10:I10"/>
    <mergeCell ref="D14:F14"/>
    <mergeCell ref="G14:I14"/>
    <mergeCell ref="D15:F15"/>
    <mergeCell ref="G15:I15"/>
    <mergeCell ref="D16:F16"/>
    <mergeCell ref="G16:I16"/>
  </mergeCells>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J19"/>
  <sheetViews>
    <sheetView showGridLines="0" topLeftCell="B2" zoomScale="85" zoomScaleNormal="85" workbookViewId="0">
      <selection activeCell="E4" sqref="E4"/>
    </sheetView>
  </sheetViews>
  <sheetFormatPr baseColWidth="10" defaultRowHeight="12.75" x14ac:dyDescent="0.2"/>
  <cols>
    <col min="1" max="1" width="0" hidden="1" customWidth="1"/>
    <col min="4" max="4" width="12.5" customWidth="1"/>
    <col min="5" max="5" width="6.83203125" customWidth="1"/>
    <col min="6" max="6" width="48" customWidth="1"/>
    <col min="7" max="7" width="28.5" customWidth="1"/>
    <col min="8" max="8" width="9.5" customWidth="1"/>
    <col min="9" max="9" width="71.5" customWidth="1"/>
  </cols>
  <sheetData>
    <row r="1" spans="1:10" hidden="1" x14ac:dyDescent="0.2">
      <c r="A1" s="568">
        <f ca="1">MATCH(E4,'Pres-04-Deroul'!A:A,0)</f>
        <v>23</v>
      </c>
      <c r="D1" s="568"/>
      <c r="F1" s="568">
        <f>COLUMN('Pres-04-Deroul'!G:G)-COLUMN('Pres-04-Deroul'!$E:$E)</f>
        <v>2</v>
      </c>
      <c r="G1" s="568">
        <f>COLUMN('Pres-04-Deroul'!Z:Z)-COLUMN('Pres-04-Deroul'!$E:$E)</f>
        <v>21</v>
      </c>
      <c r="H1" s="568">
        <f>COLUMN('Pres-04-Deroul'!AG:AG)-COLUMN('Pres-04-Deroul'!$E:$E)</f>
        <v>28</v>
      </c>
      <c r="I1" s="568">
        <f>COLUMN('Pres-04-Deroul'!AJ:AJ)-COLUMN('Pres-04-Deroul'!$E:$E)</f>
        <v>31</v>
      </c>
    </row>
    <row r="2" spans="1:10" ht="31.5" customHeight="1" x14ac:dyDescent="0.2">
      <c r="A2" s="568">
        <f ca="1">INDEX('Pres-04-Deroul'!A:B,'S06'!A1,2)</f>
        <v>15</v>
      </c>
    </row>
    <row r="3" spans="1:10" ht="31.5" customHeight="1" x14ac:dyDescent="0.2">
      <c r="A3" s="568"/>
      <c r="D3" s="851" t="str">
        <f>UPPER('Pres-01'!D6:AG6)</f>
        <v>ECO-CONCEPTION ET CHOIX DES MATÉRIAUX</v>
      </c>
      <c r="E3" s="852"/>
      <c r="F3" s="852"/>
      <c r="G3" s="852"/>
      <c r="H3" s="852"/>
      <c r="I3" s="853"/>
    </row>
    <row r="4" spans="1:10" ht="25.5" customHeight="1" x14ac:dyDescent="0.2">
      <c r="D4" s="698" t="s">
        <v>808</v>
      </c>
      <c r="E4" s="699">
        <f ca="1">VALUE(RIGHT(RIGHT(CELL("nomfichier",A1),
LEN(CELL("nomfichier",A1))-FIND("]",
CELL("nomfichier",A1))),2))</f>
        <v>6</v>
      </c>
      <c r="F4" s="700" t="str">
        <f ca="1">INDEX('Pres-04-Deroul'!$A:$BU,$A$1,$A$2+F1)</f>
        <v xml:space="preserve">Etude de cas </v>
      </c>
      <c r="G4" s="701" t="str">
        <f ca="1">INDEX('Pres-04-Deroul'!$A:$BU,$A$1,$A$2+G1)</f>
        <v>Demi-classe</v>
      </c>
      <c r="H4" s="701" t="str">
        <f ca="1">INDEX('Pres-04-Deroul'!$A:$BU,$A$1,$A$2+H1)</f>
        <v>2h</v>
      </c>
      <c r="I4" s="700" t="str">
        <f ca="1">INDEX('Pres-04-Deroul'!$A:$BU,$A$1,$A$2+I1)</f>
        <v>Découverte / mise en pratique</v>
      </c>
    </row>
    <row r="5" spans="1:10" ht="30.75" customHeight="1" x14ac:dyDescent="0.3">
      <c r="D5" s="854" t="s">
        <v>813</v>
      </c>
      <c r="E5" s="855"/>
      <c r="F5" s="855"/>
      <c r="G5" s="855"/>
      <c r="H5" s="855"/>
      <c r="I5" s="856"/>
    </row>
    <row r="6" spans="1:10" ht="48" customHeight="1" x14ac:dyDescent="0.2">
      <c r="D6" s="857" t="str">
        <f ca="1">INDEX('Pres-04-Deroul'!$A:$BU,$A$1+1,$A$2+F1)</f>
        <v>Etude de dossiers - Calculs manuels et sur modeleur à l'aide volumes simples</v>
      </c>
      <c r="E6" s="857"/>
      <c r="F6" s="857"/>
      <c r="G6" s="857"/>
      <c r="H6" s="857"/>
      <c r="I6" s="857"/>
    </row>
    <row r="7" spans="1:10" ht="44.25" customHeight="1" x14ac:dyDescent="0.2">
      <c r="D7" s="850" t="s">
        <v>836</v>
      </c>
      <c r="E7" s="850"/>
      <c r="F7" s="850"/>
      <c r="G7" s="848" t="s">
        <v>837</v>
      </c>
      <c r="H7" s="848"/>
      <c r="I7" s="848"/>
    </row>
    <row r="8" spans="1:10" ht="44.25" customHeight="1" x14ac:dyDescent="0.2">
      <c r="D8" s="850" t="s">
        <v>812</v>
      </c>
      <c r="E8" s="850"/>
      <c r="F8" s="850"/>
      <c r="G8" s="848" t="s">
        <v>841</v>
      </c>
      <c r="H8" s="848"/>
      <c r="I8" s="848"/>
    </row>
    <row r="9" spans="1:10" ht="303.75" customHeight="1" x14ac:dyDescent="0.3">
      <c r="D9" s="858"/>
      <c r="E9" s="858"/>
      <c r="F9" s="858"/>
      <c r="G9" s="858"/>
      <c r="H9" s="858"/>
      <c r="I9" s="858"/>
    </row>
    <row r="10" spans="1:10" ht="212.25" hidden="1" customHeight="1" x14ac:dyDescent="0.3">
      <c r="D10" s="859"/>
      <c r="E10" s="860"/>
      <c r="F10" s="860"/>
      <c r="G10" s="860"/>
      <c r="H10" s="860"/>
      <c r="I10" s="861"/>
    </row>
    <row r="11" spans="1:10" ht="216" hidden="1" customHeight="1" x14ac:dyDescent="0.3">
      <c r="D11" s="849"/>
      <c r="E11" s="849"/>
      <c r="F11" s="849"/>
      <c r="G11" s="849"/>
      <c r="H11" s="849"/>
      <c r="I11" s="849"/>
    </row>
    <row r="12" spans="1:10" ht="57.75" customHeight="1" x14ac:dyDescent="0.2">
      <c r="D12" s="846" t="s">
        <v>819</v>
      </c>
      <c r="E12" s="846"/>
      <c r="F12" s="846"/>
      <c r="G12" s="862" t="s">
        <v>843</v>
      </c>
      <c r="H12" s="863"/>
      <c r="I12" s="864"/>
    </row>
    <row r="13" spans="1:10" ht="39.75" customHeight="1" x14ac:dyDescent="0.2">
      <c r="D13" s="846" t="s">
        <v>809</v>
      </c>
      <c r="E13" s="846"/>
      <c r="F13" s="846"/>
      <c r="G13" s="862" t="s">
        <v>824</v>
      </c>
      <c r="H13" s="863"/>
      <c r="I13" s="864"/>
    </row>
    <row r="14" spans="1:10" ht="194.25" customHeight="1" x14ac:dyDescent="0.2">
      <c r="D14" s="846" t="s">
        <v>811</v>
      </c>
      <c r="E14" s="846"/>
      <c r="F14" s="846"/>
      <c r="G14" s="848" t="s">
        <v>846</v>
      </c>
      <c r="H14" s="847"/>
      <c r="I14" s="847"/>
      <c r="J14" s="453"/>
    </row>
    <row r="15" spans="1:10" ht="44.25" customHeight="1" x14ac:dyDescent="0.2">
      <c r="D15" s="846" t="s">
        <v>814</v>
      </c>
      <c r="E15" s="846"/>
      <c r="F15" s="846"/>
      <c r="G15" s="848" t="s">
        <v>842</v>
      </c>
      <c r="H15" s="848"/>
      <c r="I15" s="848"/>
    </row>
    <row r="16" spans="1:10" ht="63" customHeight="1" x14ac:dyDescent="0.2">
      <c r="D16" s="846" t="s">
        <v>810</v>
      </c>
      <c r="E16" s="846"/>
      <c r="F16" s="846"/>
      <c r="G16" s="848" t="s">
        <v>849</v>
      </c>
      <c r="H16" s="847"/>
      <c r="I16" s="847"/>
    </row>
    <row r="17" spans="4:9" ht="54.75" customHeight="1" x14ac:dyDescent="0.2">
      <c r="D17" s="846" t="s">
        <v>815</v>
      </c>
      <c r="E17" s="846"/>
      <c r="F17" s="846"/>
      <c r="G17" s="848" t="s">
        <v>850</v>
      </c>
      <c r="H17" s="847"/>
      <c r="I17" s="847"/>
    </row>
    <row r="19" spans="4:9" ht="72.75" customHeight="1" x14ac:dyDescent="0.2">
      <c r="F19" s="7"/>
      <c r="G19" s="7"/>
      <c r="H19" s="7"/>
      <c r="I19" s="7"/>
    </row>
  </sheetData>
  <mergeCells count="22">
    <mergeCell ref="D13:F13"/>
    <mergeCell ref="G13:I13"/>
    <mergeCell ref="D3:I3"/>
    <mergeCell ref="D5:I5"/>
    <mergeCell ref="D6:I6"/>
    <mergeCell ref="D7:F7"/>
    <mergeCell ref="G7:I7"/>
    <mergeCell ref="D8:F8"/>
    <mergeCell ref="G8:I8"/>
    <mergeCell ref="D9:I9"/>
    <mergeCell ref="D10:I10"/>
    <mergeCell ref="D11:I11"/>
    <mergeCell ref="D12:F12"/>
    <mergeCell ref="G12:I12"/>
    <mergeCell ref="D17:F17"/>
    <mergeCell ref="G17:I17"/>
    <mergeCell ref="D14:F14"/>
    <mergeCell ref="G14:I14"/>
    <mergeCell ref="D15:F15"/>
    <mergeCell ref="G15:I15"/>
    <mergeCell ref="D16:F16"/>
    <mergeCell ref="G16:I16"/>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00B0F0"/>
    <outlinePr summaryBelow="0" summaryRight="0"/>
  </sheetPr>
  <dimension ref="B1:AQ22"/>
  <sheetViews>
    <sheetView showGridLines="0" zoomScale="85" zoomScaleNormal="85" workbookViewId="0">
      <selection activeCell="A9" sqref="A9"/>
    </sheetView>
  </sheetViews>
  <sheetFormatPr baseColWidth="10" defaultRowHeight="15" x14ac:dyDescent="0.25"/>
  <cols>
    <col min="1" max="1" width="12" style="464"/>
    <col min="2" max="41" width="6.33203125" style="464" customWidth="1"/>
    <col min="42" max="42" width="8.1640625" style="464" customWidth="1"/>
    <col min="43" max="43" width="2.1640625" style="464" customWidth="1"/>
    <col min="44" max="16384" width="12" style="464"/>
  </cols>
  <sheetData>
    <row r="1" spans="2:43" ht="8.25" customHeight="1" x14ac:dyDescent="0.25"/>
    <row r="2" spans="2:43" ht="9.75" customHeight="1" x14ac:dyDescent="0.25">
      <c r="B2" s="465"/>
      <c r="C2" s="466"/>
      <c r="D2" s="467"/>
      <c r="E2" s="467"/>
      <c r="F2" s="467"/>
      <c r="G2" s="467"/>
      <c r="H2" s="467"/>
      <c r="I2" s="467"/>
      <c r="J2" s="467"/>
      <c r="K2" s="467"/>
      <c r="L2" s="467"/>
      <c r="M2" s="467"/>
      <c r="N2" s="467"/>
      <c r="O2" s="467"/>
      <c r="P2" s="467"/>
      <c r="Q2" s="467"/>
      <c r="R2" s="467"/>
      <c r="S2" s="467"/>
      <c r="T2" s="467"/>
      <c r="U2" s="467"/>
      <c r="V2" s="467"/>
      <c r="W2" s="467"/>
      <c r="X2" s="467"/>
      <c r="Y2" s="467"/>
      <c r="Z2" s="467"/>
      <c r="AA2" s="467"/>
      <c r="AB2" s="467"/>
      <c r="AC2" s="467"/>
      <c r="AD2" s="467"/>
      <c r="AE2" s="467"/>
      <c r="AF2" s="467"/>
      <c r="AG2" s="467"/>
      <c r="AH2" s="467"/>
      <c r="AI2" s="467"/>
      <c r="AJ2" s="467"/>
      <c r="AK2" s="467"/>
      <c r="AL2" s="467"/>
      <c r="AM2" s="467"/>
      <c r="AN2" s="467"/>
      <c r="AO2" s="467"/>
      <c r="AP2" s="468"/>
      <c r="AQ2" s="469"/>
    </row>
    <row r="3" spans="2:43" ht="53.25" customHeight="1" x14ac:dyDescent="0.25">
      <c r="B3" s="465"/>
      <c r="C3" s="736" t="s">
        <v>637</v>
      </c>
      <c r="D3" s="737"/>
      <c r="E3" s="737"/>
      <c r="F3" s="737"/>
      <c r="G3" s="737"/>
      <c r="H3" s="737"/>
      <c r="I3" s="737"/>
      <c r="J3" s="737"/>
      <c r="K3" s="737"/>
      <c r="L3" s="737"/>
      <c r="M3" s="737"/>
      <c r="N3" s="737"/>
      <c r="O3" s="737"/>
      <c r="P3" s="737"/>
      <c r="Q3" s="737"/>
      <c r="R3" s="737"/>
      <c r="S3" s="737"/>
      <c r="T3" s="737"/>
      <c r="U3" s="737"/>
      <c r="V3" s="737"/>
      <c r="W3" s="737"/>
      <c r="X3" s="737"/>
      <c r="Y3" s="737"/>
      <c r="Z3" s="737"/>
      <c r="AA3" s="737"/>
      <c r="AB3" s="737"/>
      <c r="AC3" s="737"/>
      <c r="AD3" s="737"/>
      <c r="AE3" s="737"/>
      <c r="AF3" s="737"/>
      <c r="AG3" s="737"/>
      <c r="AH3" s="737"/>
      <c r="AI3" s="737"/>
      <c r="AJ3" s="737"/>
      <c r="AK3" s="737"/>
      <c r="AL3" s="737"/>
      <c r="AM3" s="737"/>
      <c r="AN3" s="737"/>
      <c r="AO3" s="737"/>
      <c r="AP3" s="738"/>
      <c r="AQ3" s="469"/>
    </row>
    <row r="4" spans="2:43" ht="33" customHeight="1" x14ac:dyDescent="0.45">
      <c r="B4" s="465"/>
      <c r="C4" s="733" t="s">
        <v>638</v>
      </c>
      <c r="D4" s="734"/>
      <c r="E4" s="734"/>
      <c r="F4" s="734"/>
      <c r="G4" s="734"/>
      <c r="H4" s="734"/>
      <c r="I4" s="734"/>
      <c r="J4" s="734"/>
      <c r="K4" s="734"/>
      <c r="L4" s="734"/>
      <c r="M4" s="734"/>
      <c r="N4" s="734"/>
      <c r="O4" s="734"/>
      <c r="P4" s="734"/>
      <c r="Q4" s="470"/>
      <c r="R4" s="739" t="s">
        <v>652</v>
      </c>
      <c r="S4" s="740"/>
      <c r="T4" s="740"/>
      <c r="U4" s="740"/>
      <c r="V4" s="740"/>
      <c r="W4" s="740"/>
      <c r="X4" s="740"/>
      <c r="Y4" s="740"/>
      <c r="Z4" s="740"/>
      <c r="AA4" s="740"/>
      <c r="AB4" s="740"/>
      <c r="AC4" s="740"/>
      <c r="AD4" s="740"/>
      <c r="AE4" s="740"/>
      <c r="AF4" s="740"/>
      <c r="AG4" s="740"/>
      <c r="AH4" s="740"/>
      <c r="AI4" s="740"/>
      <c r="AJ4" s="740"/>
      <c r="AK4" s="740"/>
      <c r="AL4" s="740"/>
      <c r="AM4" s="741"/>
      <c r="AN4" s="471"/>
      <c r="AO4" s="472"/>
      <c r="AP4" s="473"/>
    </row>
    <row r="5" spans="2:43" ht="44.25" x14ac:dyDescent="0.55000000000000004">
      <c r="B5" s="465"/>
      <c r="C5" s="474"/>
      <c r="D5" s="475"/>
      <c r="E5" s="475"/>
      <c r="F5" s="475"/>
      <c r="G5" s="475"/>
      <c r="H5" s="475"/>
      <c r="I5" s="475"/>
      <c r="J5" s="475"/>
      <c r="K5" s="475"/>
      <c r="L5" s="475"/>
      <c r="M5" s="475"/>
      <c r="N5" s="475"/>
      <c r="O5" s="475"/>
      <c r="P5" s="475"/>
      <c r="Q5" s="475"/>
      <c r="R5" s="742" t="s">
        <v>388</v>
      </c>
      <c r="S5" s="742"/>
      <c r="T5" s="742"/>
      <c r="U5" s="742"/>
      <c r="V5" s="742"/>
      <c r="W5" s="742"/>
      <c r="X5" s="742"/>
      <c r="Y5" s="742"/>
      <c r="Z5" s="742"/>
      <c r="AA5" s="742"/>
      <c r="AB5" s="742"/>
      <c r="AC5" s="742" t="s">
        <v>389</v>
      </c>
      <c r="AD5" s="742"/>
      <c r="AE5" s="742"/>
      <c r="AF5" s="742"/>
      <c r="AG5" s="742"/>
      <c r="AH5" s="742"/>
      <c r="AI5" s="742"/>
      <c r="AJ5" s="742"/>
      <c r="AK5" s="742"/>
      <c r="AL5" s="742"/>
      <c r="AM5" s="742"/>
      <c r="AN5" s="471"/>
      <c r="AO5" s="472"/>
      <c r="AP5" s="473"/>
    </row>
    <row r="6" spans="2:43" ht="35.25" customHeight="1" x14ac:dyDescent="0.35">
      <c r="B6" s="465"/>
      <c r="C6" s="474"/>
      <c r="D6" s="476"/>
      <c r="E6" s="476"/>
      <c r="F6" s="476"/>
      <c r="G6" s="476"/>
      <c r="H6" s="476"/>
      <c r="I6" s="476"/>
      <c r="J6" s="476"/>
      <c r="K6" s="476"/>
      <c r="L6" s="476"/>
      <c r="M6" s="476"/>
      <c r="N6" s="476"/>
      <c r="O6" s="476"/>
      <c r="P6" s="476"/>
      <c r="Q6" s="476"/>
      <c r="R6" s="477"/>
      <c r="S6" s="478"/>
      <c r="T6" s="478"/>
      <c r="U6" s="478"/>
      <c r="V6" s="478"/>
      <c r="W6" s="478"/>
      <c r="X6" s="478"/>
      <c r="Y6" s="478"/>
      <c r="Z6" s="478"/>
      <c r="AA6" s="478"/>
      <c r="AB6" s="478"/>
      <c r="AC6" s="477"/>
      <c r="AD6" s="478"/>
      <c r="AE6" s="478"/>
      <c r="AF6" s="478"/>
      <c r="AG6" s="478"/>
      <c r="AH6" s="478"/>
      <c r="AI6" s="478"/>
      <c r="AJ6" s="478"/>
      <c r="AK6" s="478"/>
      <c r="AL6" s="478"/>
      <c r="AM6" s="479"/>
      <c r="AN6" s="476"/>
      <c r="AO6" s="476"/>
      <c r="AP6" s="473"/>
    </row>
    <row r="7" spans="2:43" ht="34.5" customHeight="1" x14ac:dyDescent="0.35">
      <c r="B7" s="465"/>
      <c r="C7" s="474"/>
      <c r="D7" s="476"/>
      <c r="E7" s="476"/>
      <c r="F7" s="476"/>
      <c r="G7" s="476"/>
      <c r="H7" s="476"/>
      <c r="I7" s="476"/>
      <c r="J7" s="476"/>
      <c r="K7" s="476"/>
      <c r="L7" s="476"/>
      <c r="M7" s="476"/>
      <c r="N7" s="476"/>
      <c r="O7" s="476"/>
      <c r="P7" s="476"/>
      <c r="Q7" s="476"/>
      <c r="R7" s="480"/>
      <c r="S7" s="481"/>
      <c r="T7" s="482"/>
      <c r="U7" s="481"/>
      <c r="V7" s="482"/>
      <c r="W7" s="481"/>
      <c r="X7" s="482"/>
      <c r="Y7" s="481"/>
      <c r="Z7" s="482"/>
      <c r="AA7" s="481"/>
      <c r="AB7" s="482"/>
      <c r="AC7" s="483"/>
      <c r="AD7" s="481"/>
      <c r="AE7" s="482"/>
      <c r="AF7" s="481" t="s">
        <v>639</v>
      </c>
      <c r="AG7" s="482"/>
      <c r="AH7" s="481"/>
      <c r="AI7" s="482"/>
      <c r="AJ7" s="481"/>
      <c r="AK7" s="482"/>
      <c r="AL7" s="481"/>
      <c r="AM7" s="473"/>
      <c r="AN7" s="476"/>
      <c r="AO7" s="476"/>
      <c r="AP7" s="473"/>
    </row>
    <row r="8" spans="2:43" ht="9" customHeight="1" x14ac:dyDescent="0.35">
      <c r="B8" s="465"/>
      <c r="C8" s="474"/>
      <c r="D8" s="476"/>
      <c r="E8" s="476"/>
      <c r="F8" s="476"/>
      <c r="G8" s="476"/>
      <c r="H8" s="476"/>
      <c r="I8" s="476"/>
      <c r="J8" s="476"/>
      <c r="K8" s="476"/>
      <c r="L8" s="476"/>
      <c r="M8" s="476"/>
      <c r="N8" s="476"/>
      <c r="O8" s="476"/>
      <c r="P8" s="476"/>
      <c r="Q8" s="476"/>
      <c r="R8" s="484"/>
      <c r="S8" s="485"/>
      <c r="T8" s="485"/>
      <c r="U8" s="485"/>
      <c r="V8" s="485"/>
      <c r="W8" s="485"/>
      <c r="X8" s="485"/>
      <c r="Y8" s="485"/>
      <c r="Z8" s="486"/>
      <c r="AA8" s="486"/>
      <c r="AB8" s="486"/>
      <c r="AC8" s="487"/>
      <c r="AD8" s="486"/>
      <c r="AE8" s="486"/>
      <c r="AF8" s="486"/>
      <c r="AG8" s="486"/>
      <c r="AH8" s="486"/>
      <c r="AI8" s="486"/>
      <c r="AJ8" s="486"/>
      <c r="AK8" s="486"/>
      <c r="AL8" s="486"/>
      <c r="AM8" s="488"/>
      <c r="AN8" s="476"/>
      <c r="AO8" s="476"/>
      <c r="AP8" s="473"/>
    </row>
    <row r="9" spans="2:43" ht="32.25" customHeight="1" x14ac:dyDescent="0.45">
      <c r="B9" s="465"/>
      <c r="C9" s="733" t="s">
        <v>640</v>
      </c>
      <c r="D9" s="734"/>
      <c r="E9" s="734"/>
      <c r="F9" s="734"/>
      <c r="G9" s="734"/>
      <c r="H9" s="734"/>
      <c r="I9" s="734"/>
      <c r="J9" s="734"/>
      <c r="K9" s="734"/>
      <c r="L9" s="734"/>
      <c r="M9" s="734"/>
      <c r="N9" s="734"/>
      <c r="O9" s="734"/>
      <c r="P9" s="734"/>
      <c r="Q9" s="734"/>
      <c r="R9" s="489"/>
      <c r="S9" s="489"/>
      <c r="T9" s="489"/>
      <c r="U9" s="489"/>
      <c r="V9" s="489"/>
      <c r="W9" s="490"/>
      <c r="X9" s="490"/>
      <c r="Y9" s="490"/>
      <c r="Z9" s="490"/>
      <c r="AA9" s="490"/>
      <c r="AB9" s="490"/>
      <c r="AC9" s="490"/>
      <c r="AD9" s="490"/>
      <c r="AE9" s="490"/>
      <c r="AF9" s="490"/>
      <c r="AG9" s="490"/>
      <c r="AH9" s="490"/>
      <c r="AI9" s="490"/>
      <c r="AJ9" s="490"/>
      <c r="AK9" s="490"/>
      <c r="AL9" s="490"/>
      <c r="AM9" s="490"/>
      <c r="AN9" s="490"/>
      <c r="AO9" s="491"/>
      <c r="AP9" s="492"/>
    </row>
    <row r="10" spans="2:43" ht="3.75" customHeight="1" thickBot="1" x14ac:dyDescent="0.3">
      <c r="B10" s="493"/>
      <c r="C10" s="494"/>
      <c r="D10" s="495"/>
      <c r="E10" s="495"/>
      <c r="F10" s="495"/>
      <c r="G10" s="495"/>
      <c r="H10" s="495"/>
      <c r="I10" s="495"/>
      <c r="J10" s="495"/>
      <c r="K10" s="495"/>
      <c r="L10" s="495"/>
      <c r="M10" s="495"/>
      <c r="N10" s="495"/>
      <c r="O10" s="495"/>
      <c r="P10" s="495"/>
      <c r="Q10" s="495"/>
      <c r="R10" s="495"/>
      <c r="S10" s="495"/>
      <c r="T10" s="495"/>
      <c r="U10" s="495"/>
      <c r="V10" s="495"/>
      <c r="W10" s="495"/>
      <c r="X10" s="495"/>
      <c r="Y10" s="495"/>
      <c r="Z10" s="495"/>
      <c r="AA10" s="495"/>
      <c r="AB10" s="495"/>
      <c r="AC10" s="495"/>
      <c r="AD10" s="495"/>
      <c r="AE10" s="495"/>
      <c r="AF10" s="495"/>
      <c r="AG10" s="495"/>
      <c r="AH10" s="495"/>
      <c r="AI10" s="495"/>
      <c r="AJ10" s="495"/>
      <c r="AK10" s="495"/>
      <c r="AL10" s="495"/>
      <c r="AM10" s="495"/>
      <c r="AN10" s="495"/>
      <c r="AO10" s="495"/>
      <c r="AP10" s="496"/>
      <c r="AQ10" s="497"/>
    </row>
    <row r="11" spans="2:43" ht="96.75" customHeight="1" thickBot="1" x14ac:dyDescent="0.3">
      <c r="B11" s="498" t="s">
        <v>641</v>
      </c>
      <c r="C11" s="480"/>
      <c r="D11" s="730" t="s">
        <v>772</v>
      </c>
      <c r="E11" s="731"/>
      <c r="F11" s="731"/>
      <c r="G11" s="731"/>
      <c r="H11" s="731"/>
      <c r="I11" s="731"/>
      <c r="J11" s="731"/>
      <c r="K11" s="731"/>
      <c r="L11" s="731"/>
      <c r="M11" s="731"/>
      <c r="N11" s="731"/>
      <c r="O11" s="731"/>
      <c r="P11" s="731"/>
      <c r="Q11" s="731"/>
      <c r="R11" s="731"/>
      <c r="S11" s="731"/>
      <c r="T11" s="731"/>
      <c r="U11" s="731"/>
      <c r="V11" s="731"/>
      <c r="W11" s="731"/>
      <c r="X11" s="731"/>
      <c r="Y11" s="731"/>
      <c r="Z11" s="731"/>
      <c r="AA11" s="731"/>
      <c r="AB11" s="731"/>
      <c r="AC11" s="731"/>
      <c r="AD11" s="731"/>
      <c r="AE11" s="731"/>
      <c r="AF11" s="731"/>
      <c r="AG11" s="731"/>
      <c r="AH11" s="731"/>
      <c r="AI11" s="731"/>
      <c r="AJ11" s="731"/>
      <c r="AK11" s="731"/>
      <c r="AL11" s="731"/>
      <c r="AM11" s="731"/>
      <c r="AN11" s="731"/>
      <c r="AO11" s="732"/>
      <c r="AP11" s="499"/>
    </row>
    <row r="12" spans="2:43" ht="6.75" customHeight="1" x14ac:dyDescent="0.25">
      <c r="B12" s="493"/>
      <c r="C12" s="500"/>
      <c r="D12" s="501"/>
      <c r="E12" s="501"/>
      <c r="F12" s="501"/>
      <c r="G12" s="501"/>
      <c r="H12" s="501"/>
      <c r="I12" s="501"/>
      <c r="J12" s="501"/>
      <c r="K12" s="501"/>
      <c r="L12" s="501"/>
      <c r="M12" s="501"/>
      <c r="N12" s="501"/>
      <c r="O12" s="501"/>
      <c r="P12" s="501"/>
      <c r="Q12" s="501"/>
      <c r="R12" s="501"/>
      <c r="S12" s="501"/>
      <c r="T12" s="501"/>
      <c r="U12" s="501"/>
      <c r="V12" s="501"/>
      <c r="W12" s="501"/>
      <c r="X12" s="501"/>
      <c r="Y12" s="501"/>
      <c r="Z12" s="501"/>
      <c r="AA12" s="501"/>
      <c r="AB12" s="501"/>
      <c r="AC12" s="501"/>
      <c r="AD12" s="501"/>
      <c r="AE12" s="501"/>
      <c r="AF12" s="501"/>
      <c r="AG12" s="501"/>
      <c r="AH12" s="501"/>
      <c r="AI12" s="501"/>
      <c r="AJ12" s="501"/>
      <c r="AK12" s="501"/>
      <c r="AL12" s="501"/>
      <c r="AM12" s="501"/>
      <c r="AN12" s="501"/>
      <c r="AO12" s="501"/>
      <c r="AP12" s="502"/>
      <c r="AQ12" s="497"/>
    </row>
    <row r="13" spans="2:43" ht="32.25" customHeight="1" x14ac:dyDescent="0.45">
      <c r="B13" s="465"/>
      <c r="C13" s="733" t="s">
        <v>642</v>
      </c>
      <c r="D13" s="734"/>
      <c r="E13" s="734"/>
      <c r="F13" s="734"/>
      <c r="G13" s="734"/>
      <c r="H13" s="734"/>
      <c r="I13" s="734"/>
      <c r="J13" s="734"/>
      <c r="K13" s="734"/>
      <c r="L13" s="734"/>
      <c r="M13" s="734"/>
      <c r="N13" s="734"/>
      <c r="O13" s="734"/>
      <c r="P13" s="734"/>
      <c r="Q13" s="734"/>
      <c r="R13" s="734"/>
      <c r="S13" s="734"/>
      <c r="T13" s="734"/>
      <c r="U13" s="734"/>
      <c r="V13" s="734"/>
      <c r="W13" s="734"/>
      <c r="X13" s="734"/>
      <c r="Y13" s="734"/>
      <c r="Z13" s="734"/>
      <c r="AA13" s="734"/>
      <c r="AB13" s="734"/>
      <c r="AC13" s="734"/>
      <c r="AD13" s="734"/>
      <c r="AE13" s="734"/>
      <c r="AF13" s="734"/>
      <c r="AG13" s="734"/>
      <c r="AH13" s="734"/>
      <c r="AI13" s="734"/>
      <c r="AJ13" s="734"/>
      <c r="AK13" s="734"/>
      <c r="AL13" s="734"/>
      <c r="AM13" s="734"/>
      <c r="AN13" s="734"/>
      <c r="AO13" s="734"/>
      <c r="AP13" s="735"/>
    </row>
    <row r="14" spans="2:43" ht="3.75" customHeight="1" thickBot="1" x14ac:dyDescent="0.3">
      <c r="B14" s="493"/>
      <c r="C14" s="494"/>
      <c r="D14" s="495"/>
      <c r="E14" s="495"/>
      <c r="F14" s="495"/>
      <c r="G14" s="495"/>
      <c r="H14" s="495"/>
      <c r="I14" s="495"/>
      <c r="J14" s="495"/>
      <c r="K14" s="495"/>
      <c r="L14" s="495"/>
      <c r="M14" s="495"/>
      <c r="N14" s="495"/>
      <c r="O14" s="495"/>
      <c r="P14" s="495"/>
      <c r="Q14" s="495"/>
      <c r="R14" s="495"/>
      <c r="S14" s="495"/>
      <c r="T14" s="495"/>
      <c r="U14" s="495"/>
      <c r="V14" s="495"/>
      <c r="W14" s="495"/>
      <c r="X14" s="495"/>
      <c r="Y14" s="495"/>
      <c r="Z14" s="495"/>
      <c r="AA14" s="495"/>
      <c r="AB14" s="495"/>
      <c r="AC14" s="495"/>
      <c r="AD14" s="495"/>
      <c r="AE14" s="495"/>
      <c r="AF14" s="495"/>
      <c r="AG14" s="495"/>
      <c r="AH14" s="495"/>
      <c r="AI14" s="495"/>
      <c r="AJ14" s="495"/>
      <c r="AK14" s="495"/>
      <c r="AL14" s="495"/>
      <c r="AM14" s="495"/>
      <c r="AN14" s="495"/>
      <c r="AO14" s="495"/>
      <c r="AP14" s="496"/>
      <c r="AQ14" s="497"/>
    </row>
    <row r="15" spans="2:43" ht="148.5" customHeight="1" thickBot="1" x14ac:dyDescent="0.3">
      <c r="B15" s="493"/>
      <c r="C15" s="500"/>
      <c r="D15" s="730" t="s">
        <v>820</v>
      </c>
      <c r="E15" s="731"/>
      <c r="F15" s="731"/>
      <c r="G15" s="731"/>
      <c r="H15" s="731"/>
      <c r="I15" s="731"/>
      <c r="J15" s="731"/>
      <c r="K15" s="731"/>
      <c r="L15" s="731"/>
      <c r="M15" s="731"/>
      <c r="N15" s="731"/>
      <c r="O15" s="731"/>
      <c r="P15" s="731"/>
      <c r="Q15" s="731"/>
      <c r="R15" s="731"/>
      <c r="S15" s="731"/>
      <c r="T15" s="731"/>
      <c r="U15" s="731"/>
      <c r="V15" s="731"/>
      <c r="W15" s="731"/>
      <c r="X15" s="731"/>
      <c r="Y15" s="731"/>
      <c r="Z15" s="731"/>
      <c r="AA15" s="731"/>
      <c r="AB15" s="731"/>
      <c r="AC15" s="731"/>
      <c r="AD15" s="731"/>
      <c r="AE15" s="731"/>
      <c r="AF15" s="731"/>
      <c r="AG15" s="731"/>
      <c r="AH15" s="731"/>
      <c r="AI15" s="731"/>
      <c r="AJ15" s="731"/>
      <c r="AK15" s="731"/>
      <c r="AL15" s="731"/>
      <c r="AM15" s="731"/>
      <c r="AN15" s="731"/>
      <c r="AO15" s="732"/>
      <c r="AP15" s="503"/>
    </row>
    <row r="16" spans="2:43" ht="6.75" customHeight="1" x14ac:dyDescent="0.25">
      <c r="B16" s="493"/>
      <c r="C16" s="500"/>
      <c r="D16" s="504"/>
      <c r="E16" s="504"/>
      <c r="F16" s="504"/>
      <c r="G16" s="504"/>
      <c r="H16" s="504"/>
      <c r="I16" s="504"/>
      <c r="J16" s="504"/>
      <c r="K16" s="504"/>
      <c r="L16" s="504"/>
      <c r="M16" s="504"/>
      <c r="N16" s="504"/>
      <c r="O16" s="504"/>
      <c r="P16" s="504"/>
      <c r="Q16" s="504"/>
      <c r="R16" s="504"/>
      <c r="S16" s="504"/>
      <c r="T16" s="504"/>
      <c r="U16" s="504"/>
      <c r="V16" s="504"/>
      <c r="W16" s="504"/>
      <c r="X16" s="504"/>
      <c r="Y16" s="504"/>
      <c r="Z16" s="504"/>
      <c r="AA16" s="504"/>
      <c r="AB16" s="504"/>
      <c r="AC16" s="504"/>
      <c r="AD16" s="504"/>
      <c r="AE16" s="504"/>
      <c r="AF16" s="504"/>
      <c r="AG16" s="504"/>
      <c r="AH16" s="504"/>
      <c r="AI16" s="504"/>
      <c r="AJ16" s="504"/>
      <c r="AK16" s="504"/>
      <c r="AL16" s="504"/>
      <c r="AM16" s="504"/>
      <c r="AN16" s="504"/>
      <c r="AO16" s="504"/>
      <c r="AP16" s="505"/>
      <c r="AQ16" s="497"/>
    </row>
    <row r="17" spans="2:43" ht="32.25" customHeight="1" x14ac:dyDescent="0.45">
      <c r="B17" s="465"/>
      <c r="C17" s="733" t="s">
        <v>643</v>
      </c>
      <c r="D17" s="734"/>
      <c r="E17" s="734"/>
      <c r="F17" s="734"/>
      <c r="G17" s="734"/>
      <c r="H17" s="734"/>
      <c r="I17" s="734"/>
      <c r="J17" s="734"/>
      <c r="K17" s="734"/>
      <c r="L17" s="734"/>
      <c r="M17" s="734"/>
      <c r="N17" s="734"/>
      <c r="O17" s="734"/>
      <c r="P17" s="734"/>
      <c r="Q17" s="734"/>
      <c r="R17" s="734"/>
      <c r="S17" s="734"/>
      <c r="T17" s="734"/>
      <c r="U17" s="734"/>
      <c r="V17" s="734"/>
      <c r="W17" s="734"/>
      <c r="X17" s="734"/>
      <c r="Y17" s="734"/>
      <c r="Z17" s="734"/>
      <c r="AA17" s="734"/>
      <c r="AB17" s="734"/>
      <c r="AC17" s="734"/>
      <c r="AD17" s="734"/>
      <c r="AE17" s="734"/>
      <c r="AF17" s="734"/>
      <c r="AG17" s="734"/>
      <c r="AH17" s="734"/>
      <c r="AI17" s="734"/>
      <c r="AJ17" s="734"/>
      <c r="AK17" s="734"/>
      <c r="AL17" s="734"/>
      <c r="AM17" s="734"/>
      <c r="AN17" s="734"/>
      <c r="AO17" s="734"/>
      <c r="AP17" s="735"/>
    </row>
    <row r="18" spans="2:43" ht="3.75" customHeight="1" x14ac:dyDescent="0.25">
      <c r="B18" s="493"/>
      <c r="C18" s="494"/>
      <c r="D18" s="495"/>
      <c r="E18" s="495"/>
      <c r="F18" s="495"/>
      <c r="G18" s="495"/>
      <c r="H18" s="495"/>
      <c r="I18" s="495"/>
      <c r="J18" s="495"/>
      <c r="K18" s="495"/>
      <c r="L18" s="495"/>
      <c r="M18" s="495"/>
      <c r="N18" s="495"/>
      <c r="O18" s="495"/>
      <c r="P18" s="495"/>
      <c r="Q18" s="495"/>
      <c r="R18" s="495"/>
      <c r="S18" s="495"/>
      <c r="T18" s="495"/>
      <c r="U18" s="495"/>
      <c r="V18" s="495"/>
      <c r="W18" s="495"/>
      <c r="X18" s="495"/>
      <c r="Y18" s="495"/>
      <c r="Z18" s="495"/>
      <c r="AA18" s="495"/>
      <c r="AB18" s="495"/>
      <c r="AC18" s="495"/>
      <c r="AD18" s="495"/>
      <c r="AE18" s="495"/>
      <c r="AF18" s="495"/>
      <c r="AG18" s="495"/>
      <c r="AH18" s="495"/>
      <c r="AI18" s="495"/>
      <c r="AJ18" s="495"/>
      <c r="AK18" s="495"/>
      <c r="AL18" s="495"/>
      <c r="AM18" s="495"/>
      <c r="AN18" s="495"/>
      <c r="AO18" s="495"/>
      <c r="AP18" s="496"/>
      <c r="AQ18" s="497"/>
    </row>
    <row r="19" spans="2:43" ht="25.5" customHeight="1" x14ac:dyDescent="0.4">
      <c r="B19" s="493"/>
      <c r="C19" s="494"/>
      <c r="D19" s="495"/>
      <c r="E19" s="506" t="s">
        <v>644</v>
      </c>
      <c r="F19" s="495"/>
      <c r="G19" s="495"/>
      <c r="H19" s="495"/>
      <c r="I19" s="495"/>
      <c r="J19" s="495"/>
      <c r="K19" s="495"/>
      <c r="L19" s="495"/>
      <c r="M19" s="495"/>
      <c r="N19" s="495"/>
      <c r="O19" s="495"/>
      <c r="P19" s="495"/>
      <c r="Q19" s="495"/>
      <c r="R19" s="495"/>
      <c r="S19" s="495"/>
      <c r="T19" s="495"/>
      <c r="U19" s="495"/>
      <c r="V19" s="495"/>
      <c r="W19" s="495"/>
      <c r="X19" s="495"/>
      <c r="Y19" s="495"/>
      <c r="Z19" s="495"/>
      <c r="AA19" s="495"/>
      <c r="AB19" s="495"/>
      <c r="AC19" s="495"/>
      <c r="AD19" s="495"/>
      <c r="AE19" s="495"/>
      <c r="AF19" s="495"/>
      <c r="AG19" s="495"/>
      <c r="AH19" s="495"/>
      <c r="AI19" s="495"/>
      <c r="AJ19" s="495"/>
      <c r="AK19" s="495"/>
      <c r="AL19" s="495"/>
      <c r="AM19" s="495"/>
      <c r="AN19" s="495"/>
      <c r="AO19" s="495"/>
      <c r="AP19" s="496"/>
      <c r="AQ19" s="497"/>
    </row>
    <row r="20" spans="2:43" ht="25.5" customHeight="1" thickBot="1" x14ac:dyDescent="0.45">
      <c r="B20" s="493"/>
      <c r="C20" s="494"/>
      <c r="D20" s="495"/>
      <c r="E20" s="506" t="s">
        <v>645</v>
      </c>
      <c r="F20" s="495"/>
      <c r="G20" s="495"/>
      <c r="H20" s="495"/>
      <c r="I20" s="495"/>
      <c r="J20" s="495"/>
      <c r="K20" s="495"/>
      <c r="L20" s="495"/>
      <c r="M20" s="495"/>
      <c r="N20" s="495"/>
      <c r="O20" s="495"/>
      <c r="P20" s="495"/>
      <c r="Q20" s="495"/>
      <c r="R20" s="495"/>
      <c r="S20" s="495"/>
      <c r="T20" s="495"/>
      <c r="U20" s="495"/>
      <c r="V20" s="495"/>
      <c r="W20" s="495"/>
      <c r="X20" s="495"/>
      <c r="Y20" s="495"/>
      <c r="Z20" s="495"/>
      <c r="AA20" s="495"/>
      <c r="AB20" s="495"/>
      <c r="AC20" s="495"/>
      <c r="AD20" s="495"/>
      <c r="AE20" s="495"/>
      <c r="AF20" s="495"/>
      <c r="AG20" s="495"/>
      <c r="AH20" s="495"/>
      <c r="AI20" s="495"/>
      <c r="AJ20" s="495"/>
      <c r="AK20" s="495"/>
      <c r="AL20" s="495"/>
      <c r="AM20" s="495"/>
      <c r="AN20" s="495"/>
      <c r="AO20" s="495"/>
      <c r="AP20" s="496"/>
      <c r="AQ20" s="497"/>
    </row>
    <row r="21" spans="2:43" ht="65.25" customHeight="1" thickBot="1" x14ac:dyDescent="0.3">
      <c r="B21" s="493"/>
      <c r="C21" s="494"/>
      <c r="D21" s="476"/>
      <c r="E21" s="730"/>
      <c r="F21" s="731"/>
      <c r="G21" s="731"/>
      <c r="H21" s="731"/>
      <c r="I21" s="731"/>
      <c r="J21" s="731"/>
      <c r="K21" s="731"/>
      <c r="L21" s="731"/>
      <c r="M21" s="731"/>
      <c r="N21" s="731"/>
      <c r="O21" s="731"/>
      <c r="P21" s="731"/>
      <c r="Q21" s="731"/>
      <c r="R21" s="731"/>
      <c r="S21" s="731"/>
      <c r="T21" s="731"/>
      <c r="U21" s="731"/>
      <c r="V21" s="731"/>
      <c r="W21" s="731"/>
      <c r="X21" s="731"/>
      <c r="Y21" s="731"/>
      <c r="Z21" s="731"/>
      <c r="AA21" s="731"/>
      <c r="AB21" s="731"/>
      <c r="AC21" s="731"/>
      <c r="AD21" s="731"/>
      <c r="AE21" s="731"/>
      <c r="AF21" s="731"/>
      <c r="AG21" s="731"/>
      <c r="AH21" s="731"/>
      <c r="AI21" s="731"/>
      <c r="AJ21" s="731"/>
      <c r="AK21" s="731"/>
      <c r="AL21" s="731"/>
      <c r="AM21" s="731"/>
      <c r="AN21" s="731"/>
      <c r="AO21" s="732"/>
      <c r="AP21" s="496"/>
      <c r="AQ21" s="497"/>
    </row>
    <row r="22" spans="2:43" ht="8.25" customHeight="1" x14ac:dyDescent="0.25">
      <c r="B22" s="507"/>
      <c r="C22" s="484"/>
      <c r="D22" s="485"/>
      <c r="E22" s="485"/>
      <c r="F22" s="485"/>
      <c r="G22" s="485"/>
      <c r="H22" s="485"/>
      <c r="I22" s="485"/>
      <c r="J22" s="485"/>
      <c r="K22" s="485"/>
      <c r="L22" s="485"/>
      <c r="M22" s="485"/>
      <c r="N22" s="485"/>
      <c r="O22" s="485"/>
      <c r="P22" s="485"/>
      <c r="Q22" s="485"/>
      <c r="R22" s="485"/>
      <c r="S22" s="485"/>
      <c r="T22" s="485"/>
      <c r="U22" s="485"/>
      <c r="V22" s="485"/>
      <c r="W22" s="485"/>
      <c r="X22" s="485"/>
      <c r="Y22" s="485"/>
      <c r="Z22" s="485"/>
      <c r="AA22" s="485"/>
      <c r="AB22" s="485"/>
      <c r="AC22" s="485"/>
      <c r="AD22" s="485"/>
      <c r="AE22" s="485"/>
      <c r="AF22" s="485"/>
      <c r="AG22" s="485"/>
      <c r="AH22" s="485"/>
      <c r="AI22" s="485"/>
      <c r="AJ22" s="485"/>
      <c r="AK22" s="485"/>
      <c r="AL22" s="485"/>
      <c r="AM22" s="485"/>
      <c r="AN22" s="485"/>
      <c r="AO22" s="485"/>
      <c r="AP22" s="508"/>
    </row>
  </sheetData>
  <mergeCells count="11">
    <mergeCell ref="C9:Q9"/>
    <mergeCell ref="C3:AP3"/>
    <mergeCell ref="C4:P4"/>
    <mergeCell ref="R4:AM4"/>
    <mergeCell ref="R5:AB5"/>
    <mergeCell ref="AC5:AM5"/>
    <mergeCell ref="D11:AO11"/>
    <mergeCell ref="C13:AP13"/>
    <mergeCell ref="D15:AO15"/>
    <mergeCell ref="C17:AP17"/>
    <mergeCell ref="E21:AO21"/>
  </mergeCells>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21505" r:id="rId4" name="Check Box 1">
              <controlPr defaultSize="0" autoFill="0" autoLine="0" autoPict="0">
                <anchor moveWithCells="1">
                  <from>
                    <xdr:col>3</xdr:col>
                    <xdr:colOff>104775</xdr:colOff>
                    <xdr:row>16</xdr:row>
                    <xdr:rowOff>361950</xdr:rowOff>
                  </from>
                  <to>
                    <xdr:col>4</xdr:col>
                    <xdr:colOff>238125</xdr:colOff>
                    <xdr:row>19</xdr:row>
                    <xdr:rowOff>38100</xdr:rowOff>
                  </to>
                </anchor>
              </controlPr>
            </control>
          </mc:Choice>
        </mc:AlternateContent>
        <mc:AlternateContent xmlns:mc="http://schemas.openxmlformats.org/markup-compatibility/2006">
          <mc:Choice Requires="x14">
            <control shapeId="21506" r:id="rId5" name="Check Box 2">
              <controlPr defaultSize="0" autoFill="0" autoLine="0" autoPict="0">
                <anchor moveWithCells="1">
                  <from>
                    <xdr:col>3</xdr:col>
                    <xdr:colOff>104775</xdr:colOff>
                    <xdr:row>18</xdr:row>
                    <xdr:rowOff>228600</xdr:rowOff>
                  </from>
                  <to>
                    <xdr:col>4</xdr:col>
                    <xdr:colOff>238125</xdr:colOff>
                    <xdr:row>20</xdr:row>
                    <xdr:rowOff>38100</xdr:rowOff>
                  </to>
                </anchor>
              </controlPr>
            </control>
          </mc:Choice>
        </mc:AlternateContent>
      </controls>
    </mc:Choice>
  </mc:AlternateConten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J19"/>
  <sheetViews>
    <sheetView showGridLines="0" topLeftCell="B2" zoomScale="85" zoomScaleNormal="85" workbookViewId="0">
      <selection activeCell="E4" sqref="E4"/>
    </sheetView>
  </sheetViews>
  <sheetFormatPr baseColWidth="10" defaultRowHeight="12.75" x14ac:dyDescent="0.2"/>
  <cols>
    <col min="1" max="1" width="0" hidden="1" customWidth="1"/>
    <col min="4" max="4" width="12.5" customWidth="1"/>
    <col min="5" max="5" width="6.83203125" customWidth="1"/>
    <col min="6" max="6" width="48" customWidth="1"/>
    <col min="7" max="7" width="28.5" customWidth="1"/>
    <col min="8" max="8" width="9.5" customWidth="1"/>
    <col min="9" max="9" width="71.5" customWidth="1"/>
  </cols>
  <sheetData>
    <row r="1" spans="1:10" hidden="1" x14ac:dyDescent="0.2">
      <c r="A1" s="568">
        <f ca="1">MATCH(E4,'Pres-04-Deroul'!A:A,0)</f>
        <v>27</v>
      </c>
      <c r="D1" s="568"/>
      <c r="F1" s="568">
        <f>COLUMN('Pres-04-Deroul'!G:G)-COLUMN('Pres-04-Deroul'!$E:$E)</f>
        <v>2</v>
      </c>
      <c r="G1" s="568">
        <f>COLUMN('Pres-04-Deroul'!Z:Z)-COLUMN('Pres-04-Deroul'!$E:$E)</f>
        <v>21</v>
      </c>
      <c r="H1" s="568">
        <f>COLUMN('Pres-04-Deroul'!AG:AG)-COLUMN('Pres-04-Deroul'!$E:$E)</f>
        <v>28</v>
      </c>
      <c r="I1" s="568">
        <f>COLUMN('Pres-04-Deroul'!AJ:AJ)-COLUMN('Pres-04-Deroul'!$E:$E)</f>
        <v>31</v>
      </c>
    </row>
    <row r="2" spans="1:10" ht="31.5" customHeight="1" x14ac:dyDescent="0.2">
      <c r="A2" s="568">
        <f ca="1">INDEX('Pres-04-Deroul'!A:B,'S07'!A1,2)</f>
        <v>17</v>
      </c>
    </row>
    <row r="3" spans="1:10" ht="31.5" customHeight="1" x14ac:dyDescent="0.2">
      <c r="A3" s="568"/>
      <c r="D3" s="851" t="str">
        <f>UPPER('Pres-01'!D6:AG6)</f>
        <v>ECO-CONCEPTION ET CHOIX DES MATÉRIAUX</v>
      </c>
      <c r="E3" s="852"/>
      <c r="F3" s="852"/>
      <c r="G3" s="852"/>
      <c r="H3" s="852"/>
      <c r="I3" s="853"/>
    </row>
    <row r="4" spans="1:10" ht="25.5" customHeight="1" x14ac:dyDescent="0.2">
      <c r="D4" s="698" t="s">
        <v>808</v>
      </c>
      <c r="E4" s="699">
        <f ca="1">VALUE(RIGHT(RIGHT(CELL("nomfichier",A1),
LEN(CELL("nomfichier",A1))-FIND("]",
CELL("nomfichier",A1))),2))</f>
        <v>7</v>
      </c>
      <c r="F4" s="700" t="str">
        <f ca="1">INDEX('Pres-04-Deroul'!$A:$BU,$A$1,$A$2+F1)</f>
        <v xml:space="preserve">Restitution </v>
      </c>
      <c r="G4" s="701" t="str">
        <f ca="1">INDEX('Pres-04-Deroul'!$A:$BU,$A$1,$A$2+G1)</f>
        <v>Classe entière</v>
      </c>
      <c r="H4" s="701" t="str">
        <f ca="1">INDEX('Pres-04-Deroul'!$A:$BU,$A$1,$A$2+H1)</f>
        <v>1h</v>
      </c>
      <c r="I4" s="700" t="str">
        <f ca="1">INDEX('Pres-04-Deroul'!$A:$BU,$A$1,$A$2+I1)</f>
        <v>Structuration</v>
      </c>
    </row>
    <row r="5" spans="1:10" ht="30.75" customHeight="1" x14ac:dyDescent="0.3">
      <c r="D5" s="854" t="s">
        <v>813</v>
      </c>
      <c r="E5" s="855"/>
      <c r="F5" s="855"/>
      <c r="G5" s="855"/>
      <c r="H5" s="855"/>
      <c r="I5" s="856"/>
    </row>
    <row r="6" spans="1:10" ht="48" customHeight="1" x14ac:dyDescent="0.2">
      <c r="D6" s="857" t="str">
        <f ca="1">INDEX('Pres-04-Deroul'!$A:$BU,$A$1+1,$A$2+F1)</f>
        <v>Restitution et structuration. Elaboration d'une fiche méthode</v>
      </c>
      <c r="E6" s="857"/>
      <c r="F6" s="857"/>
      <c r="G6" s="857"/>
      <c r="H6" s="857"/>
      <c r="I6" s="857"/>
    </row>
    <row r="7" spans="1:10" ht="44.25" customHeight="1" x14ac:dyDescent="0.2">
      <c r="D7" s="850" t="s">
        <v>836</v>
      </c>
      <c r="E7" s="850"/>
      <c r="F7" s="850"/>
      <c r="G7" s="848" t="s">
        <v>837</v>
      </c>
      <c r="H7" s="848"/>
      <c r="I7" s="848"/>
    </row>
    <row r="8" spans="1:10" ht="44.25" customHeight="1" x14ac:dyDescent="0.2">
      <c r="D8" s="850" t="s">
        <v>812</v>
      </c>
      <c r="E8" s="850"/>
      <c r="F8" s="850"/>
      <c r="G8" s="848" t="s">
        <v>847</v>
      </c>
      <c r="H8" s="848"/>
      <c r="I8" s="848"/>
    </row>
    <row r="9" spans="1:10" ht="303.75" customHeight="1" x14ac:dyDescent="0.3">
      <c r="D9" s="858"/>
      <c r="E9" s="858"/>
      <c r="F9" s="858"/>
      <c r="G9" s="858"/>
      <c r="H9" s="858"/>
      <c r="I9" s="858"/>
    </row>
    <row r="10" spans="1:10" ht="212.25" hidden="1" customHeight="1" x14ac:dyDescent="0.3">
      <c r="D10" s="859"/>
      <c r="E10" s="860"/>
      <c r="F10" s="860"/>
      <c r="G10" s="860"/>
      <c r="H10" s="860"/>
      <c r="I10" s="861"/>
    </row>
    <row r="11" spans="1:10" ht="216" hidden="1" customHeight="1" x14ac:dyDescent="0.3">
      <c r="D11" s="849"/>
      <c r="E11" s="849"/>
      <c r="F11" s="849"/>
      <c r="G11" s="849"/>
      <c r="H11" s="849"/>
      <c r="I11" s="849"/>
    </row>
    <row r="12" spans="1:10" ht="57.75" customHeight="1" x14ac:dyDescent="0.2">
      <c r="D12" s="846" t="s">
        <v>819</v>
      </c>
      <c r="E12" s="846"/>
      <c r="F12" s="846"/>
      <c r="G12" s="862" t="s">
        <v>458</v>
      </c>
      <c r="H12" s="863"/>
      <c r="I12" s="864"/>
    </row>
    <row r="13" spans="1:10" ht="39.75" customHeight="1" x14ac:dyDescent="0.2">
      <c r="D13" s="846" t="s">
        <v>809</v>
      </c>
      <c r="E13" s="846"/>
      <c r="F13" s="846"/>
      <c r="G13" s="862" t="s">
        <v>848</v>
      </c>
      <c r="H13" s="863"/>
      <c r="I13" s="864"/>
    </row>
    <row r="14" spans="1:10" ht="127.5" customHeight="1" x14ac:dyDescent="0.2">
      <c r="D14" s="846" t="s">
        <v>811</v>
      </c>
      <c r="E14" s="846"/>
      <c r="F14" s="846"/>
      <c r="G14" s="862" t="s">
        <v>857</v>
      </c>
      <c r="H14" s="863"/>
      <c r="I14" s="864"/>
      <c r="J14" s="453" t="s">
        <v>844</v>
      </c>
    </row>
    <row r="15" spans="1:10" ht="44.25" customHeight="1" x14ac:dyDescent="0.2">
      <c r="D15" s="846" t="s">
        <v>814</v>
      </c>
      <c r="E15" s="846"/>
      <c r="F15" s="846"/>
      <c r="G15" s="848" t="s">
        <v>851</v>
      </c>
      <c r="H15" s="848"/>
      <c r="I15" s="848"/>
    </row>
    <row r="16" spans="1:10" ht="63" customHeight="1" x14ac:dyDescent="0.2">
      <c r="D16" s="846" t="s">
        <v>810</v>
      </c>
      <c r="E16" s="846"/>
      <c r="F16" s="846"/>
      <c r="G16" s="848" t="s">
        <v>845</v>
      </c>
      <c r="H16" s="847"/>
      <c r="I16" s="847"/>
    </row>
    <row r="17" spans="4:9" ht="54.75" customHeight="1" x14ac:dyDescent="0.2">
      <c r="D17" s="846" t="s">
        <v>815</v>
      </c>
      <c r="E17" s="846"/>
      <c r="F17" s="846"/>
      <c r="G17" s="847" t="s">
        <v>852</v>
      </c>
      <c r="H17" s="847"/>
      <c r="I17" s="847"/>
    </row>
    <row r="19" spans="4:9" ht="72.75" customHeight="1" x14ac:dyDescent="0.2">
      <c r="F19" s="7"/>
      <c r="G19" s="7"/>
      <c r="H19" s="7"/>
      <c r="I19" s="7"/>
    </row>
  </sheetData>
  <mergeCells count="22">
    <mergeCell ref="D13:F13"/>
    <mergeCell ref="G13:I13"/>
    <mergeCell ref="D3:I3"/>
    <mergeCell ref="D5:I5"/>
    <mergeCell ref="D6:I6"/>
    <mergeCell ref="D7:F7"/>
    <mergeCell ref="G7:I7"/>
    <mergeCell ref="D8:F8"/>
    <mergeCell ref="G8:I8"/>
    <mergeCell ref="D9:I9"/>
    <mergeCell ref="D10:I10"/>
    <mergeCell ref="D11:I11"/>
    <mergeCell ref="D12:F12"/>
    <mergeCell ref="G12:I12"/>
    <mergeCell ref="D17:F17"/>
    <mergeCell ref="G17:I17"/>
    <mergeCell ref="D14:F14"/>
    <mergeCell ref="G14:I14"/>
    <mergeCell ref="D15:F15"/>
    <mergeCell ref="G15:I15"/>
    <mergeCell ref="D16:F16"/>
    <mergeCell ref="G16:I16"/>
  </mergeCells>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J19"/>
  <sheetViews>
    <sheetView showGridLines="0" topLeftCell="B2" zoomScale="85" zoomScaleNormal="85" workbookViewId="0">
      <selection activeCell="B6" sqref="B6"/>
    </sheetView>
  </sheetViews>
  <sheetFormatPr baseColWidth="10" defaultRowHeight="12.75" x14ac:dyDescent="0.2"/>
  <cols>
    <col min="1" max="1" width="0" hidden="1" customWidth="1"/>
    <col min="4" max="4" width="12.5" customWidth="1"/>
    <col min="5" max="5" width="6.83203125" customWidth="1"/>
    <col min="6" max="6" width="48" customWidth="1"/>
    <col min="7" max="7" width="28.5" customWidth="1"/>
    <col min="8" max="8" width="9.5" customWidth="1"/>
    <col min="9" max="9" width="71.5" customWidth="1"/>
  </cols>
  <sheetData>
    <row r="1" spans="1:10" hidden="1" x14ac:dyDescent="0.2">
      <c r="A1" s="568">
        <f ca="1">MATCH(E4,'Pres-04-Deroul'!A:A,0)</f>
        <v>31</v>
      </c>
      <c r="D1" s="568"/>
      <c r="F1" s="568">
        <f>COLUMN('Pres-04-Deroul'!G:G)-COLUMN('Pres-04-Deroul'!$E:$E)</f>
        <v>2</v>
      </c>
      <c r="G1" s="568">
        <f>COLUMN('Pres-04-Deroul'!Z:Z)-COLUMN('Pres-04-Deroul'!$E:$E)</f>
        <v>21</v>
      </c>
      <c r="H1" s="568">
        <f>COLUMN('Pres-04-Deroul'!AG:AG)-COLUMN('Pres-04-Deroul'!$E:$E)</f>
        <v>28</v>
      </c>
      <c r="I1" s="568">
        <f>COLUMN('Pres-04-Deroul'!AJ:AJ)-COLUMN('Pres-04-Deroul'!$E:$E)</f>
        <v>31</v>
      </c>
    </row>
    <row r="2" spans="1:10" ht="31.5" customHeight="1" x14ac:dyDescent="0.2">
      <c r="A2" s="568">
        <f ca="1">INDEX('Pres-04-Deroul'!A:B,'S08'!A1,2)</f>
        <v>19</v>
      </c>
    </row>
    <row r="3" spans="1:10" ht="31.5" customHeight="1" x14ac:dyDescent="0.2">
      <c r="A3" s="568"/>
      <c r="D3" s="851" t="str">
        <f>UPPER('Pres-01'!D6:AG6)</f>
        <v>ECO-CONCEPTION ET CHOIX DES MATÉRIAUX</v>
      </c>
      <c r="E3" s="852"/>
      <c r="F3" s="852"/>
      <c r="G3" s="852"/>
      <c r="H3" s="852"/>
      <c r="I3" s="853"/>
    </row>
    <row r="4" spans="1:10" ht="25.5" customHeight="1" x14ac:dyDescent="0.2">
      <c r="D4" s="698" t="s">
        <v>808</v>
      </c>
      <c r="E4" s="699">
        <f ca="1">VALUE(RIGHT(RIGHT(CELL("nomfichier",A1),
LEN(CELL("nomfichier",A1))-FIND("]",
CELL("nomfichier",A1))),2))</f>
        <v>8</v>
      </c>
      <c r="F4" s="700" t="str">
        <f ca="1">INDEX('Pres-04-Deroul'!$A:$BU,$A$1,$A$2+F1)</f>
        <v>Apport de connaissances</v>
      </c>
      <c r="G4" s="701" t="str">
        <f ca="1">INDEX('Pres-04-Deroul'!$A:$BU,$A$1,$A$2+G1)</f>
        <v>Classe entière</v>
      </c>
      <c r="H4" s="701" t="str">
        <f ca="1">INDEX('Pres-04-Deroul'!$A:$BU,$A$1,$A$2+H1)</f>
        <v>1h</v>
      </c>
      <c r="I4" s="700" t="str">
        <f ca="1">INDEX('Pres-04-Deroul'!$A:$BU,$A$1,$A$2+I1)</f>
        <v>Apport de connaissances</v>
      </c>
    </row>
    <row r="5" spans="1:10" ht="30.75" customHeight="1" x14ac:dyDescent="0.3">
      <c r="D5" s="854" t="s">
        <v>813</v>
      </c>
      <c r="E5" s="855"/>
      <c r="F5" s="855"/>
      <c r="G5" s="855"/>
      <c r="H5" s="855"/>
      <c r="I5" s="856"/>
    </row>
    <row r="6" spans="1:10" ht="48" customHeight="1" x14ac:dyDescent="0.2">
      <c r="D6" s="857" t="str">
        <f ca="1">INDEX('Pres-04-Deroul'!$A:$BU,$A$1+1,$A$2+F1)</f>
        <v>Etude de la flexion simple. Elaboration / fourniture d'une fiche de connaissances de synthèse</v>
      </c>
      <c r="E6" s="857"/>
      <c r="F6" s="857"/>
      <c r="G6" s="857"/>
      <c r="H6" s="857"/>
      <c r="I6" s="857"/>
    </row>
    <row r="7" spans="1:10" ht="44.25" customHeight="1" x14ac:dyDescent="0.2">
      <c r="D7" s="850" t="s">
        <v>836</v>
      </c>
      <c r="E7" s="850"/>
      <c r="F7" s="850"/>
      <c r="G7" s="848" t="s">
        <v>837</v>
      </c>
      <c r="H7" s="848"/>
      <c r="I7" s="848"/>
    </row>
    <row r="8" spans="1:10" ht="44.25" customHeight="1" x14ac:dyDescent="0.2">
      <c r="D8" s="850" t="s">
        <v>812</v>
      </c>
      <c r="E8" s="850"/>
      <c r="F8" s="850"/>
      <c r="G8" s="848" t="s">
        <v>855</v>
      </c>
      <c r="H8" s="848"/>
      <c r="I8" s="848"/>
    </row>
    <row r="9" spans="1:10" ht="303.75" customHeight="1" x14ac:dyDescent="0.3">
      <c r="D9" s="858"/>
      <c r="E9" s="858"/>
      <c r="F9" s="858"/>
      <c r="G9" s="858"/>
      <c r="H9" s="858"/>
      <c r="I9" s="858"/>
    </row>
    <row r="10" spans="1:10" ht="212.25" hidden="1" customHeight="1" x14ac:dyDescent="0.3">
      <c r="D10" s="859"/>
      <c r="E10" s="860"/>
      <c r="F10" s="860"/>
      <c r="G10" s="860"/>
      <c r="H10" s="860"/>
      <c r="I10" s="861"/>
    </row>
    <row r="11" spans="1:10" ht="216" hidden="1" customHeight="1" x14ac:dyDescent="0.3">
      <c r="D11" s="849"/>
      <c r="E11" s="849"/>
      <c r="F11" s="849"/>
      <c r="G11" s="849"/>
      <c r="H11" s="849"/>
      <c r="I11" s="849"/>
    </row>
    <row r="12" spans="1:10" ht="57.75" customHeight="1" x14ac:dyDescent="0.2">
      <c r="D12" s="846" t="s">
        <v>819</v>
      </c>
      <c r="E12" s="846"/>
      <c r="F12" s="846"/>
      <c r="G12" s="862" t="s">
        <v>458</v>
      </c>
      <c r="H12" s="863"/>
      <c r="I12" s="864"/>
    </row>
    <row r="13" spans="1:10" ht="39.75" customHeight="1" x14ac:dyDescent="0.2">
      <c r="D13" s="846" t="s">
        <v>809</v>
      </c>
      <c r="E13" s="846"/>
      <c r="F13" s="846"/>
      <c r="G13" s="862" t="s">
        <v>848</v>
      </c>
      <c r="H13" s="863"/>
      <c r="I13" s="864"/>
    </row>
    <row r="14" spans="1:10" ht="127.5" customHeight="1" x14ac:dyDescent="0.2">
      <c r="D14" s="846" t="s">
        <v>811</v>
      </c>
      <c r="E14" s="846"/>
      <c r="F14" s="846"/>
      <c r="G14" s="848" t="s">
        <v>858</v>
      </c>
      <c r="H14" s="847"/>
      <c r="I14" s="847"/>
      <c r="J14" s="453" t="s">
        <v>844</v>
      </c>
    </row>
    <row r="15" spans="1:10" ht="44.25" customHeight="1" x14ac:dyDescent="0.2">
      <c r="D15" s="846" t="s">
        <v>814</v>
      </c>
      <c r="E15" s="846"/>
      <c r="F15" s="846"/>
      <c r="G15" s="848" t="s">
        <v>851</v>
      </c>
      <c r="H15" s="848"/>
      <c r="I15" s="848"/>
    </row>
    <row r="16" spans="1:10" ht="63" customHeight="1" x14ac:dyDescent="0.2">
      <c r="D16" s="846" t="s">
        <v>810</v>
      </c>
      <c r="E16" s="846"/>
      <c r="F16" s="846"/>
      <c r="G16" s="848" t="s">
        <v>845</v>
      </c>
      <c r="H16" s="847"/>
      <c r="I16" s="847"/>
    </row>
    <row r="17" spans="4:9" ht="54.75" customHeight="1" x14ac:dyDescent="0.2">
      <c r="D17" s="846" t="s">
        <v>815</v>
      </c>
      <c r="E17" s="846"/>
      <c r="F17" s="846"/>
      <c r="G17" s="847" t="s">
        <v>852</v>
      </c>
      <c r="H17" s="847"/>
      <c r="I17" s="847"/>
    </row>
    <row r="19" spans="4:9" ht="72.75" customHeight="1" x14ac:dyDescent="0.2">
      <c r="F19" s="7"/>
      <c r="G19" s="7"/>
      <c r="H19" s="7"/>
      <c r="I19" s="7"/>
    </row>
  </sheetData>
  <mergeCells count="22">
    <mergeCell ref="D13:F13"/>
    <mergeCell ref="G13:I13"/>
    <mergeCell ref="D3:I3"/>
    <mergeCell ref="D5:I5"/>
    <mergeCell ref="D6:I6"/>
    <mergeCell ref="D7:F7"/>
    <mergeCell ref="G7:I7"/>
    <mergeCell ref="D8:F8"/>
    <mergeCell ref="G8:I8"/>
    <mergeCell ref="D9:I9"/>
    <mergeCell ref="D10:I10"/>
    <mergeCell ref="D11:I11"/>
    <mergeCell ref="D12:F12"/>
    <mergeCell ref="G12:I12"/>
    <mergeCell ref="D17:F17"/>
    <mergeCell ref="G17:I17"/>
    <mergeCell ref="D14:F14"/>
    <mergeCell ref="G14:I14"/>
    <mergeCell ref="D15:F15"/>
    <mergeCell ref="G15:I15"/>
    <mergeCell ref="D16:F16"/>
    <mergeCell ref="G16:I16"/>
  </mergeCells>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outlinePr summaryBelow="0" summaryRight="0"/>
  </sheetPr>
  <dimension ref="A1:I250"/>
  <sheetViews>
    <sheetView showGridLines="0" topLeftCell="B23" zoomScaleNormal="100" workbookViewId="0">
      <selection activeCell="G253" sqref="G253"/>
    </sheetView>
  </sheetViews>
  <sheetFormatPr baseColWidth="10" defaultRowHeight="12.75" outlineLevelRow="2" x14ac:dyDescent="0.2"/>
  <cols>
    <col min="1" max="1" width="12" hidden="1" customWidth="1"/>
    <col min="4" max="4" width="12.5" customWidth="1"/>
    <col min="5" max="5" width="6.83203125" customWidth="1"/>
    <col min="6" max="6" width="48" customWidth="1"/>
    <col min="7" max="7" width="28.5" customWidth="1"/>
    <col min="8" max="8" width="9.5" customWidth="1"/>
    <col min="9" max="9" width="71.5" customWidth="1"/>
  </cols>
  <sheetData>
    <row r="1" spans="1:9" hidden="1" x14ac:dyDescent="0.2">
      <c r="D1" s="568"/>
      <c r="F1" s="568">
        <f>COLUMN('Pres-04-Deroul'!G:G)-COLUMN('Pres-04-Deroul'!$E:$E)</f>
        <v>2</v>
      </c>
      <c r="G1" s="568">
        <f>COLUMN('Pres-04-Deroul'!Z:Z)-COLUMN('Pres-04-Deroul'!$E:$E)</f>
        <v>21</v>
      </c>
      <c r="H1" s="568">
        <f>COLUMN('Pres-04-Deroul'!AG:AG)-COLUMN('Pres-04-Deroul'!$E:$E)</f>
        <v>28</v>
      </c>
      <c r="I1" s="568">
        <f>COLUMN('Pres-04-Deroul'!AJ:AJ)-COLUMN('Pres-04-Deroul'!$E:$E)</f>
        <v>31</v>
      </c>
    </row>
    <row r="2" spans="1:9" ht="31.5" customHeight="1" x14ac:dyDescent="0.2"/>
    <row r="3" spans="1:9" ht="31.5" customHeight="1" x14ac:dyDescent="0.2">
      <c r="D3" s="851" t="str">
        <f>UPPER('Pres-01'!D6:AG6)</f>
        <v>ECO-CONCEPTION ET CHOIX DES MATÉRIAUX</v>
      </c>
      <c r="E3" s="852"/>
      <c r="F3" s="852"/>
      <c r="G3" s="852"/>
      <c r="H3" s="852"/>
      <c r="I3" s="853"/>
    </row>
    <row r="5" spans="1:9" ht="31.5" customHeight="1" collapsed="1" x14ac:dyDescent="0.2">
      <c r="D5" s="851" t="str">
        <f>"SCEANCE "&amp;E6</f>
        <v>SCEANCE 1</v>
      </c>
      <c r="E5" s="852"/>
      <c r="F5" s="852"/>
      <c r="G5" s="852"/>
      <c r="H5" s="852"/>
      <c r="I5" s="853"/>
    </row>
    <row r="6" spans="1:9" ht="25.5" hidden="1" customHeight="1" outlineLevel="1" x14ac:dyDescent="0.2">
      <c r="A6" s="568">
        <f>MATCH(E6,'Pres-04-Deroul'!A:A,0)</f>
        <v>3</v>
      </c>
      <c r="D6" s="698" t="s">
        <v>808</v>
      </c>
      <c r="E6" s="699">
        <v>1</v>
      </c>
      <c r="F6" s="700" t="str">
        <f>INDEX('Pres-04-Deroul'!$A:$BU,$A6,$A7+F$1)</f>
        <v xml:space="preserve">Activité de lancement </v>
      </c>
      <c r="G6" s="701" t="str">
        <f>INDEX('Pres-04-Deroul'!$A:$BU,$A$6,$A$7+G1)</f>
        <v>Classe entière</v>
      </c>
      <c r="H6" s="701" t="str">
        <f>INDEX('Pres-04-Deroul'!$A:$BU,$A$6,$A$7+H1)</f>
        <v>1h</v>
      </c>
      <c r="I6" s="700" t="str">
        <f>INDEX('Pres-04-Deroul'!$A:$BU,$A$6,$A$7+I1)</f>
        <v>Lancement de la séquence</v>
      </c>
    </row>
    <row r="7" spans="1:9" ht="30.75" hidden="1" customHeight="1" outlineLevel="1" x14ac:dyDescent="0.3">
      <c r="A7" s="568">
        <f>INDEX('Pres-04-Deroul'!A:B,'Pres-04-Séance n°X (2)'!A6,2)</f>
        <v>5</v>
      </c>
      <c r="D7" s="854" t="s">
        <v>813</v>
      </c>
      <c r="E7" s="855"/>
      <c r="F7" s="855"/>
      <c r="G7" s="855"/>
      <c r="H7" s="855"/>
      <c r="I7" s="856"/>
    </row>
    <row r="8" spans="1:9" ht="48" hidden="1" customHeight="1" outlineLevel="1" x14ac:dyDescent="0.2">
      <c r="D8" s="857" t="str">
        <f>INDEX('Pres-04-Deroul'!$A:$BU,$A6+1,$A7+F$1)</f>
        <v>Présentation de la séquence &amp; activation (utilisation d'une video). Réactivation pour l'éco-conception et le développement durable</v>
      </c>
      <c r="E8" s="857" t="e">
        <f>INDEX('Pres-04-Deroul'!$A:$BU,#REF!,$A8+E$1)</f>
        <v>#REF!</v>
      </c>
      <c r="F8" s="857" t="e">
        <f>INDEX('Pres-04-Deroul'!$A:$BU,#REF!,$A8+F$1)</f>
        <v>#REF!</v>
      </c>
      <c r="G8" s="857" t="e">
        <f>INDEX('Pres-04-Deroul'!$A:$BU,#REF!,$A8+G$1)</f>
        <v>#REF!</v>
      </c>
      <c r="H8" s="857" t="e">
        <f>INDEX('Pres-04-Deroul'!$A:$BU,#REF!,$A8+H$1)</f>
        <v>#REF!</v>
      </c>
      <c r="I8" s="857" t="e">
        <f>INDEX('Pres-04-Deroul'!$A:$BU,#REF!,$A8+I$1)</f>
        <v>#REF!</v>
      </c>
    </row>
    <row r="9" spans="1:9" ht="44.25" hidden="1" customHeight="1" outlineLevel="1" x14ac:dyDescent="0.2">
      <c r="D9" s="850" t="s">
        <v>836</v>
      </c>
      <c r="E9" s="850"/>
      <c r="F9" s="850"/>
      <c r="G9" s="848"/>
      <c r="H9" s="848"/>
      <c r="I9" s="848"/>
    </row>
    <row r="10" spans="1:9" ht="44.25" hidden="1" customHeight="1" outlineLevel="1" x14ac:dyDescent="0.2">
      <c r="D10" s="850" t="s">
        <v>812</v>
      </c>
      <c r="E10" s="850"/>
      <c r="F10" s="850"/>
      <c r="G10" s="848"/>
      <c r="H10" s="848"/>
      <c r="I10" s="848"/>
    </row>
    <row r="11" spans="1:9" ht="15" hidden="1" customHeight="1" outlineLevel="1" x14ac:dyDescent="0.2">
      <c r="D11" s="705"/>
      <c r="E11" s="706"/>
      <c r="F11" s="706"/>
      <c r="G11" s="707"/>
      <c r="H11" s="707"/>
      <c r="I11" s="708"/>
    </row>
    <row r="12" spans="1:9" ht="263.25" hidden="1" customHeight="1" outlineLevel="2" x14ac:dyDescent="0.2">
      <c r="D12" s="865"/>
      <c r="E12" s="866"/>
      <c r="F12" s="866"/>
      <c r="G12" s="866"/>
      <c r="H12" s="866"/>
      <c r="I12" s="867"/>
    </row>
    <row r="13" spans="1:9" ht="15" hidden="1" customHeight="1" outlineLevel="1" collapsed="1" x14ac:dyDescent="0.2">
      <c r="D13" s="709"/>
      <c r="E13" s="710"/>
      <c r="F13" s="710"/>
      <c r="G13" s="711"/>
      <c r="H13" s="711"/>
      <c r="I13" s="712"/>
    </row>
    <row r="14" spans="1:9" ht="263.25" hidden="1" customHeight="1" outlineLevel="2" x14ac:dyDescent="0.2">
      <c r="D14" s="713"/>
      <c r="E14" s="714"/>
      <c r="F14" s="714"/>
      <c r="G14" s="714"/>
      <c r="H14" s="714"/>
      <c r="I14" s="715"/>
    </row>
    <row r="15" spans="1:9" ht="15" hidden="1" customHeight="1" outlineLevel="1" collapsed="1" x14ac:dyDescent="0.2">
      <c r="D15" s="716"/>
      <c r="E15" s="717"/>
      <c r="F15" s="717"/>
      <c r="G15" s="718"/>
      <c r="H15" s="718"/>
      <c r="I15" s="719"/>
    </row>
    <row r="16" spans="1:9" ht="263.25" hidden="1" customHeight="1" outlineLevel="2" x14ac:dyDescent="0.3">
      <c r="D16" s="849"/>
      <c r="E16" s="849"/>
      <c r="F16" s="849"/>
      <c r="G16" s="849"/>
      <c r="H16" s="849"/>
      <c r="I16" s="849"/>
    </row>
    <row r="17" spans="1:9" ht="66" hidden="1" customHeight="1" outlineLevel="1" x14ac:dyDescent="0.2">
      <c r="D17" s="846" t="s">
        <v>819</v>
      </c>
      <c r="E17" s="846"/>
      <c r="F17" s="846"/>
      <c r="G17" s="848" t="s">
        <v>822</v>
      </c>
      <c r="H17" s="847"/>
      <c r="I17" s="847"/>
    </row>
    <row r="18" spans="1:9" ht="39.75" hidden="1" customHeight="1" outlineLevel="1" x14ac:dyDescent="0.2">
      <c r="D18" s="846" t="s">
        <v>809</v>
      </c>
      <c r="E18" s="846"/>
      <c r="F18" s="846"/>
      <c r="G18" s="848" t="s">
        <v>746</v>
      </c>
      <c r="H18" s="847"/>
      <c r="I18" s="847"/>
    </row>
    <row r="19" spans="1:9" ht="64.5" hidden="1" customHeight="1" outlineLevel="1" x14ac:dyDescent="0.2">
      <c r="D19" s="846" t="s">
        <v>811</v>
      </c>
      <c r="E19" s="846"/>
      <c r="F19" s="846"/>
      <c r="G19" s="847"/>
      <c r="H19" s="847"/>
      <c r="I19" s="847"/>
    </row>
    <row r="20" spans="1:9" ht="23.25" hidden="1" customHeight="1" outlineLevel="1" x14ac:dyDescent="0.2">
      <c r="D20" s="846" t="s">
        <v>814</v>
      </c>
      <c r="E20" s="846"/>
      <c r="F20" s="846"/>
      <c r="G20" s="847"/>
      <c r="H20" s="847"/>
      <c r="I20" s="847"/>
    </row>
    <row r="21" spans="1:9" ht="23.25" hidden="1" customHeight="1" outlineLevel="1" x14ac:dyDescent="0.2">
      <c r="D21" s="846" t="s">
        <v>810</v>
      </c>
      <c r="E21" s="846"/>
      <c r="F21" s="846"/>
      <c r="G21" s="847"/>
      <c r="H21" s="847"/>
      <c r="I21" s="847"/>
    </row>
    <row r="22" spans="1:9" ht="54.75" hidden="1" customHeight="1" outlineLevel="1" x14ac:dyDescent="0.2">
      <c r="D22" s="846" t="s">
        <v>815</v>
      </c>
      <c r="E22" s="846"/>
      <c r="F22" s="846"/>
      <c r="G22" s="847"/>
      <c r="H22" s="847"/>
      <c r="I22" s="847"/>
    </row>
    <row r="24" spans="1:9" ht="31.5" customHeight="1" collapsed="1" x14ac:dyDescent="0.2">
      <c r="D24" s="851" t="str">
        <f>"SCEANCE "&amp;E25</f>
        <v>SCEANCE 2</v>
      </c>
      <c r="E24" s="852"/>
      <c r="F24" s="852"/>
      <c r="G24" s="852"/>
      <c r="H24" s="852"/>
      <c r="I24" s="853"/>
    </row>
    <row r="25" spans="1:9" ht="25.5" hidden="1" customHeight="1" outlineLevel="1" x14ac:dyDescent="0.2">
      <c r="A25" s="568">
        <f>MATCH(E25,'Pres-04-Deroul'!A:A,0)</f>
        <v>7</v>
      </c>
      <c r="D25" s="698" t="s">
        <v>808</v>
      </c>
      <c r="E25" s="699">
        <v>2</v>
      </c>
      <c r="F25" s="700" t="str">
        <f>INDEX('Pres-04-Deroul'!$A:$BU,$A25,$A26+F$1)</f>
        <v xml:space="preserve">Etude de cas </v>
      </c>
      <c r="G25" s="700" t="str">
        <f>INDEX('Pres-04-Deroul'!$A:$BU,$A25,$A26+G$1)</f>
        <v>Demi-classe</v>
      </c>
      <c r="H25" s="701" t="str">
        <f>INDEX('Pres-04-Deroul'!$A:$BU,$A25,$A26+H$1)</f>
        <v>2h</v>
      </c>
      <c r="I25" s="700" t="str">
        <f>INDEX('Pres-04-Deroul'!$A:$BU,$A25,$A26+I$1)</f>
        <v>réactiviation des connaissances de 1ère</v>
      </c>
    </row>
    <row r="26" spans="1:9" ht="30.75" hidden="1" customHeight="1" outlineLevel="1" x14ac:dyDescent="0.3">
      <c r="A26" s="568">
        <f>INDEX('Pres-04-Deroul'!A:B,'Pres-04-Séance n°X (2)'!A25,2)</f>
        <v>7</v>
      </c>
      <c r="D26" s="854" t="s">
        <v>813</v>
      </c>
      <c r="E26" s="855"/>
      <c r="F26" s="855"/>
      <c r="G26" s="855"/>
      <c r="H26" s="855"/>
      <c r="I26" s="856"/>
    </row>
    <row r="27" spans="1:9" ht="48" hidden="1" customHeight="1" outlineLevel="1" x14ac:dyDescent="0.2">
      <c r="D27" s="857" t="str">
        <f>INDEX('Pres-04-Deroul'!$A:$BU,$A25+1,$A26+F$1)</f>
        <v>Analyse des systèmes proposés et calcul des énergies nécessaires à la mise en mouvement : étude sur dossier et ordinateur</v>
      </c>
      <c r="E27" s="857" t="e">
        <f>INDEX('Pres-04-Deroul'!$A:$BU,#REF!,$A27+E$1)</f>
        <v>#REF!</v>
      </c>
      <c r="F27" s="857" t="e">
        <f>INDEX('Pres-04-Deroul'!$A:$BU,#REF!,$A27+F$1)</f>
        <v>#REF!</v>
      </c>
      <c r="G27" s="857" t="e">
        <f>INDEX('Pres-04-Deroul'!$A:$BU,#REF!,$A27+G$1)</f>
        <v>#REF!</v>
      </c>
      <c r="H27" s="857" t="e">
        <f>INDEX('Pres-04-Deroul'!$A:$BU,#REF!,$A27+H$1)</f>
        <v>#REF!</v>
      </c>
      <c r="I27" s="857" t="e">
        <f>INDEX('Pres-04-Deroul'!$A:$BU,#REF!,$A27+I$1)</f>
        <v>#REF!</v>
      </c>
    </row>
    <row r="28" spans="1:9" ht="44.25" hidden="1" customHeight="1" outlineLevel="1" x14ac:dyDescent="0.2">
      <c r="D28" s="850" t="s">
        <v>836</v>
      </c>
      <c r="E28" s="850"/>
      <c r="F28" s="850"/>
      <c r="G28" s="848"/>
      <c r="H28" s="848"/>
      <c r="I28" s="848"/>
    </row>
    <row r="29" spans="1:9" ht="44.25" hidden="1" customHeight="1" outlineLevel="1" x14ac:dyDescent="0.2">
      <c r="D29" s="850" t="s">
        <v>812</v>
      </c>
      <c r="E29" s="850"/>
      <c r="F29" s="850"/>
      <c r="G29" s="848"/>
      <c r="H29" s="848"/>
      <c r="I29" s="848"/>
    </row>
    <row r="30" spans="1:9" ht="15" hidden="1" customHeight="1" outlineLevel="1" x14ac:dyDescent="0.2">
      <c r="D30" s="705"/>
      <c r="E30" s="706"/>
      <c r="F30" s="706"/>
      <c r="G30" s="707"/>
      <c r="H30" s="707"/>
      <c r="I30" s="708"/>
    </row>
    <row r="31" spans="1:9" ht="263.25" hidden="1" customHeight="1" outlineLevel="2" x14ac:dyDescent="0.2">
      <c r="D31" s="865"/>
      <c r="E31" s="866"/>
      <c r="F31" s="866"/>
      <c r="G31" s="866"/>
      <c r="H31" s="866"/>
      <c r="I31" s="867"/>
    </row>
    <row r="32" spans="1:9" ht="15" hidden="1" customHeight="1" outlineLevel="1" collapsed="1" x14ac:dyDescent="0.2">
      <c r="D32" s="709"/>
      <c r="E32" s="710"/>
      <c r="F32" s="710"/>
      <c r="G32" s="711"/>
      <c r="H32" s="711"/>
      <c r="I32" s="712"/>
    </row>
    <row r="33" spans="1:9" ht="263.25" hidden="1" customHeight="1" outlineLevel="2" x14ac:dyDescent="0.2">
      <c r="D33" s="713"/>
      <c r="E33" s="714"/>
      <c r="F33" s="714"/>
      <c r="G33" s="714"/>
      <c r="H33" s="714"/>
      <c r="I33" s="715"/>
    </row>
    <row r="34" spans="1:9" ht="15" hidden="1" customHeight="1" outlineLevel="1" collapsed="1" x14ac:dyDescent="0.2">
      <c r="D34" s="716"/>
      <c r="E34" s="717"/>
      <c r="F34" s="717"/>
      <c r="G34" s="718"/>
      <c r="H34" s="718"/>
      <c r="I34" s="719"/>
    </row>
    <row r="35" spans="1:9" ht="263.25" hidden="1" customHeight="1" outlineLevel="2" x14ac:dyDescent="0.3">
      <c r="D35" s="849"/>
      <c r="E35" s="849"/>
      <c r="F35" s="849"/>
      <c r="G35" s="849"/>
      <c r="H35" s="849"/>
      <c r="I35" s="849"/>
    </row>
    <row r="36" spans="1:9" ht="66" hidden="1" customHeight="1" outlineLevel="1" x14ac:dyDescent="0.2">
      <c r="D36" s="846" t="s">
        <v>819</v>
      </c>
      <c r="E36" s="846"/>
      <c r="F36" s="846"/>
      <c r="G36" s="848" t="s">
        <v>822</v>
      </c>
      <c r="H36" s="847"/>
      <c r="I36" s="847"/>
    </row>
    <row r="37" spans="1:9" ht="39.75" hidden="1" customHeight="1" outlineLevel="1" x14ac:dyDescent="0.2">
      <c r="D37" s="846" t="s">
        <v>809</v>
      </c>
      <c r="E37" s="846"/>
      <c r="F37" s="846"/>
      <c r="G37" s="848" t="s">
        <v>746</v>
      </c>
      <c r="H37" s="847"/>
      <c r="I37" s="847"/>
    </row>
    <row r="38" spans="1:9" ht="64.5" hidden="1" customHeight="1" outlineLevel="1" x14ac:dyDescent="0.2">
      <c r="D38" s="846" t="s">
        <v>811</v>
      </c>
      <c r="E38" s="846"/>
      <c r="F38" s="846"/>
      <c r="G38" s="847"/>
      <c r="H38" s="847"/>
      <c r="I38" s="847"/>
    </row>
    <row r="39" spans="1:9" ht="23.25" hidden="1" customHeight="1" outlineLevel="1" x14ac:dyDescent="0.2">
      <c r="D39" s="846" t="s">
        <v>814</v>
      </c>
      <c r="E39" s="846"/>
      <c r="F39" s="846"/>
      <c r="G39" s="847"/>
      <c r="H39" s="847"/>
      <c r="I39" s="847"/>
    </row>
    <row r="40" spans="1:9" ht="23.25" hidden="1" customHeight="1" outlineLevel="1" x14ac:dyDescent="0.2">
      <c r="D40" s="846" t="s">
        <v>810</v>
      </c>
      <c r="E40" s="846"/>
      <c r="F40" s="846"/>
      <c r="G40" s="847"/>
      <c r="H40" s="847"/>
      <c r="I40" s="847"/>
    </row>
    <row r="41" spans="1:9" ht="54.75" hidden="1" customHeight="1" outlineLevel="1" x14ac:dyDescent="0.2">
      <c r="D41" s="846" t="s">
        <v>815</v>
      </c>
      <c r="E41" s="846"/>
      <c r="F41" s="846"/>
      <c r="G41" s="847"/>
      <c r="H41" s="847"/>
      <c r="I41" s="847"/>
    </row>
    <row r="43" spans="1:9" ht="31.5" customHeight="1" collapsed="1" x14ac:dyDescent="0.2">
      <c r="D43" s="851" t="str">
        <f>"SCEANCE "&amp;E44</f>
        <v>SCEANCE 3</v>
      </c>
      <c r="E43" s="852"/>
      <c r="F43" s="852"/>
      <c r="G43" s="852"/>
      <c r="H43" s="852"/>
      <c r="I43" s="853"/>
    </row>
    <row r="44" spans="1:9" ht="25.5" hidden="1" customHeight="1" outlineLevel="1" x14ac:dyDescent="0.2">
      <c r="A44" s="568">
        <f>MATCH(E44,'Pres-04-Deroul'!A:A,0)</f>
        <v>11</v>
      </c>
      <c r="D44" s="698" t="s">
        <v>808</v>
      </c>
      <c r="E44" s="699">
        <v>3</v>
      </c>
      <c r="F44" s="700" t="str">
        <f>INDEX('Pres-04-Deroul'!$A:$BU,$A44,$A45+F$1)</f>
        <v xml:space="preserve">Restitution </v>
      </c>
      <c r="G44" s="700" t="str">
        <f>INDEX('Pres-04-Deroul'!$A:$BU,$A44,$A45+G$1)</f>
        <v>Classe entière</v>
      </c>
      <c r="H44" s="701" t="str">
        <f>INDEX('Pres-04-Deroul'!$A:$BU,$A44,$A45+H$1)</f>
        <v>1h</v>
      </c>
      <c r="I44" s="700" t="str">
        <f>INDEX('Pres-04-Deroul'!$A:$BU,$A44,$A45+I$1)</f>
        <v>Evaluation formative (communication)</v>
      </c>
    </row>
    <row r="45" spans="1:9" ht="30.75" hidden="1" customHeight="1" outlineLevel="1" x14ac:dyDescent="0.3">
      <c r="A45" s="568">
        <f>INDEX('Pres-04-Deroul'!A:B,'Pres-04-Séance n°X (2)'!A44,2)</f>
        <v>9</v>
      </c>
      <c r="D45" s="854" t="s">
        <v>813</v>
      </c>
      <c r="E45" s="855"/>
      <c r="F45" s="855"/>
      <c r="G45" s="855"/>
      <c r="H45" s="855"/>
      <c r="I45" s="856"/>
    </row>
    <row r="46" spans="1:9" ht="48" hidden="1" customHeight="1" outlineLevel="1" x14ac:dyDescent="0.2">
      <c r="D46" s="857" t="str">
        <f>INDEX('Pres-04-Deroul'!$A:$BU,$A44+1,$A45+F$1)</f>
        <v>Restitution orale par les élèves (en équipe)</v>
      </c>
      <c r="E46" s="857" t="e">
        <f>INDEX('Pres-04-Deroul'!$A:$BU,#REF!,$A46+E$1)</f>
        <v>#REF!</v>
      </c>
      <c r="F46" s="857" t="e">
        <f>INDEX('Pres-04-Deroul'!$A:$BU,#REF!,$A46+F$1)</f>
        <v>#REF!</v>
      </c>
      <c r="G46" s="857" t="e">
        <f>INDEX('Pres-04-Deroul'!$A:$BU,#REF!,$A46+G$1)</f>
        <v>#REF!</v>
      </c>
      <c r="H46" s="857" t="e">
        <f>INDEX('Pres-04-Deroul'!$A:$BU,#REF!,$A46+H$1)</f>
        <v>#REF!</v>
      </c>
      <c r="I46" s="857" t="e">
        <f>INDEX('Pres-04-Deroul'!$A:$BU,#REF!,$A46+I$1)</f>
        <v>#REF!</v>
      </c>
    </row>
    <row r="47" spans="1:9" ht="44.25" hidden="1" customHeight="1" outlineLevel="1" x14ac:dyDescent="0.2">
      <c r="D47" s="850" t="s">
        <v>836</v>
      </c>
      <c r="E47" s="850"/>
      <c r="F47" s="850"/>
      <c r="G47" s="848"/>
      <c r="H47" s="848"/>
      <c r="I47" s="848"/>
    </row>
    <row r="48" spans="1:9" ht="44.25" hidden="1" customHeight="1" outlineLevel="1" x14ac:dyDescent="0.2">
      <c r="D48" s="850" t="s">
        <v>812</v>
      </c>
      <c r="E48" s="850"/>
      <c r="F48" s="850"/>
      <c r="G48" s="848"/>
      <c r="H48" s="848"/>
      <c r="I48" s="848"/>
    </row>
    <row r="49" spans="1:9" ht="15" hidden="1" customHeight="1" outlineLevel="1" x14ac:dyDescent="0.2">
      <c r="D49" s="705"/>
      <c r="E49" s="706"/>
      <c r="F49" s="706"/>
      <c r="G49" s="707"/>
      <c r="H49" s="707"/>
      <c r="I49" s="708"/>
    </row>
    <row r="50" spans="1:9" ht="263.25" hidden="1" customHeight="1" outlineLevel="2" x14ac:dyDescent="0.2">
      <c r="D50" s="865"/>
      <c r="E50" s="866"/>
      <c r="F50" s="866"/>
      <c r="G50" s="866"/>
      <c r="H50" s="866"/>
      <c r="I50" s="867"/>
    </row>
    <row r="51" spans="1:9" ht="15" hidden="1" customHeight="1" outlineLevel="1" collapsed="1" x14ac:dyDescent="0.2">
      <c r="D51" s="709"/>
      <c r="E51" s="710"/>
      <c r="F51" s="710"/>
      <c r="G51" s="711"/>
      <c r="H51" s="711"/>
      <c r="I51" s="712"/>
    </row>
    <row r="52" spans="1:9" ht="263.25" hidden="1" customHeight="1" outlineLevel="2" x14ac:dyDescent="0.2">
      <c r="D52" s="713"/>
      <c r="E52" s="714"/>
      <c r="F52" s="714"/>
      <c r="G52" s="714"/>
      <c r="H52" s="714"/>
      <c r="I52" s="715"/>
    </row>
    <row r="53" spans="1:9" ht="15" hidden="1" customHeight="1" outlineLevel="1" collapsed="1" x14ac:dyDescent="0.2">
      <c r="D53" s="716"/>
      <c r="E53" s="717"/>
      <c r="F53" s="717"/>
      <c r="G53" s="718"/>
      <c r="H53" s="718"/>
      <c r="I53" s="719"/>
    </row>
    <row r="54" spans="1:9" ht="263.25" hidden="1" customHeight="1" outlineLevel="2" x14ac:dyDescent="0.3">
      <c r="D54" s="849"/>
      <c r="E54" s="849"/>
      <c r="F54" s="849"/>
      <c r="G54" s="849"/>
      <c r="H54" s="849"/>
      <c r="I54" s="849"/>
    </row>
    <row r="55" spans="1:9" ht="66" hidden="1" customHeight="1" outlineLevel="1" x14ac:dyDescent="0.2">
      <c r="D55" s="846" t="s">
        <v>819</v>
      </c>
      <c r="E55" s="846"/>
      <c r="F55" s="846"/>
      <c r="G55" s="848" t="s">
        <v>822</v>
      </c>
      <c r="H55" s="847"/>
      <c r="I55" s="847"/>
    </row>
    <row r="56" spans="1:9" ht="39.75" hidden="1" customHeight="1" outlineLevel="1" x14ac:dyDescent="0.2">
      <c r="D56" s="846" t="s">
        <v>809</v>
      </c>
      <c r="E56" s="846"/>
      <c r="F56" s="846"/>
      <c r="G56" s="848" t="s">
        <v>746</v>
      </c>
      <c r="H56" s="847"/>
      <c r="I56" s="847"/>
    </row>
    <row r="57" spans="1:9" ht="64.5" hidden="1" customHeight="1" outlineLevel="1" x14ac:dyDescent="0.2">
      <c r="D57" s="846" t="s">
        <v>811</v>
      </c>
      <c r="E57" s="846"/>
      <c r="F57" s="846"/>
      <c r="G57" s="847"/>
      <c r="H57" s="847"/>
      <c r="I57" s="847"/>
    </row>
    <row r="58" spans="1:9" ht="23.25" hidden="1" customHeight="1" outlineLevel="1" x14ac:dyDescent="0.2">
      <c r="D58" s="846" t="s">
        <v>814</v>
      </c>
      <c r="E58" s="846"/>
      <c r="F58" s="846"/>
      <c r="G58" s="847"/>
      <c r="H58" s="847"/>
      <c r="I58" s="847"/>
    </row>
    <row r="59" spans="1:9" ht="23.25" hidden="1" customHeight="1" outlineLevel="1" x14ac:dyDescent="0.2">
      <c r="D59" s="846" t="s">
        <v>810</v>
      </c>
      <c r="E59" s="846"/>
      <c r="F59" s="846"/>
      <c r="G59" s="847"/>
      <c r="H59" s="847"/>
      <c r="I59" s="847"/>
    </row>
    <row r="60" spans="1:9" ht="54.75" hidden="1" customHeight="1" outlineLevel="1" x14ac:dyDescent="0.2">
      <c r="D60" s="846" t="s">
        <v>815</v>
      </c>
      <c r="E60" s="846"/>
      <c r="F60" s="846"/>
      <c r="G60" s="847"/>
      <c r="H60" s="847"/>
      <c r="I60" s="847"/>
    </row>
    <row r="62" spans="1:9" ht="31.5" customHeight="1" collapsed="1" x14ac:dyDescent="0.2">
      <c r="D62" s="851" t="str">
        <f>"SCEANCE "&amp;E63</f>
        <v>SCEANCE 4</v>
      </c>
      <c r="E62" s="852"/>
      <c r="F62" s="852"/>
      <c r="G62" s="852"/>
      <c r="H62" s="852"/>
      <c r="I62" s="853"/>
    </row>
    <row r="63" spans="1:9" ht="25.5" hidden="1" customHeight="1" outlineLevel="1" x14ac:dyDescent="0.2">
      <c r="A63" s="568">
        <f>MATCH(E63,'Pres-04-Deroul'!A:A,0)</f>
        <v>15</v>
      </c>
      <c r="D63" s="698" t="s">
        <v>808</v>
      </c>
      <c r="E63" s="699">
        <v>4</v>
      </c>
      <c r="F63" s="700" t="str">
        <f>INDEX('Pres-04-Deroul'!$A:$BU,$A63,$A64+F$1)</f>
        <v xml:space="preserve">Structuration des connaissances </v>
      </c>
      <c r="G63" s="700" t="str">
        <f>INDEX('Pres-04-Deroul'!$A:$BU,$A63,$A64+G$1)</f>
        <v>Classe entière</v>
      </c>
      <c r="H63" s="701" t="str">
        <f>INDEX('Pres-04-Deroul'!$A:$BU,$A63,$A64+H$1)</f>
        <v>1h</v>
      </c>
      <c r="I63" s="700" t="str">
        <f>INDEX('Pres-04-Deroul'!$A:$BU,$A63,$A64+I$1)</f>
        <v>Consolider les connaissances de 1ère</v>
      </c>
    </row>
    <row r="64" spans="1:9" ht="30.75" hidden="1" customHeight="1" outlineLevel="1" x14ac:dyDescent="0.3">
      <c r="A64" s="568">
        <f>INDEX('Pres-04-Deroul'!A:B,'Pres-04-Séance n°X (2)'!A63,2)</f>
        <v>11</v>
      </c>
      <c r="D64" s="854" t="s">
        <v>813</v>
      </c>
      <c r="E64" s="855"/>
      <c r="F64" s="855"/>
      <c r="G64" s="855"/>
      <c r="H64" s="855"/>
      <c r="I64" s="856"/>
    </row>
    <row r="65" spans="4:9" ht="48" hidden="1" customHeight="1" outlineLevel="1" x14ac:dyDescent="0.2">
      <c r="D65" s="857" t="str">
        <f>INDEX('Pres-04-Deroul'!$A:$BU,$A63+1,$A64+F$1)</f>
        <v>Elaboration / fourniture d'une fiche de connaissances de synthèse</v>
      </c>
      <c r="E65" s="857" t="e">
        <f>INDEX('Pres-04-Deroul'!$A:$BU,#REF!,$A65+E$1)</f>
        <v>#REF!</v>
      </c>
      <c r="F65" s="857" t="e">
        <f>INDEX('Pres-04-Deroul'!$A:$BU,#REF!,$A65+F$1)</f>
        <v>#REF!</v>
      </c>
      <c r="G65" s="857" t="e">
        <f>INDEX('Pres-04-Deroul'!$A:$BU,#REF!,$A65+G$1)</f>
        <v>#REF!</v>
      </c>
      <c r="H65" s="857" t="e">
        <f>INDEX('Pres-04-Deroul'!$A:$BU,#REF!,$A65+H$1)</f>
        <v>#REF!</v>
      </c>
      <c r="I65" s="857" t="e">
        <f>INDEX('Pres-04-Deroul'!$A:$BU,#REF!,$A65+I$1)</f>
        <v>#REF!</v>
      </c>
    </row>
    <row r="66" spans="4:9" ht="44.25" hidden="1" customHeight="1" outlineLevel="1" x14ac:dyDescent="0.2">
      <c r="D66" s="850" t="s">
        <v>836</v>
      </c>
      <c r="E66" s="850"/>
      <c r="F66" s="850"/>
      <c r="G66" s="848"/>
      <c r="H66" s="848"/>
      <c r="I66" s="848"/>
    </row>
    <row r="67" spans="4:9" ht="44.25" hidden="1" customHeight="1" outlineLevel="1" x14ac:dyDescent="0.2">
      <c r="D67" s="850" t="s">
        <v>812</v>
      </c>
      <c r="E67" s="850"/>
      <c r="F67" s="850"/>
      <c r="G67" s="848"/>
      <c r="H67" s="848"/>
      <c r="I67" s="848"/>
    </row>
    <row r="68" spans="4:9" ht="15" hidden="1" customHeight="1" outlineLevel="1" collapsed="1" x14ac:dyDescent="0.2">
      <c r="D68" s="705"/>
      <c r="E68" s="706"/>
      <c r="F68" s="706"/>
      <c r="G68" s="707"/>
      <c r="H68" s="707"/>
      <c r="I68" s="708"/>
    </row>
    <row r="69" spans="4:9" ht="263.25" hidden="1" customHeight="1" outlineLevel="2" x14ac:dyDescent="0.2">
      <c r="D69" s="865"/>
      <c r="E69" s="866"/>
      <c r="F69" s="866"/>
      <c r="G69" s="866"/>
      <c r="H69" s="866"/>
      <c r="I69" s="867"/>
    </row>
    <row r="70" spans="4:9" ht="15" hidden="1" customHeight="1" outlineLevel="1" collapsed="1" x14ac:dyDescent="0.2">
      <c r="D70" s="709"/>
      <c r="E70" s="710"/>
      <c r="F70" s="710"/>
      <c r="G70" s="711"/>
      <c r="H70" s="711"/>
      <c r="I70" s="712"/>
    </row>
    <row r="71" spans="4:9" ht="263.25" hidden="1" customHeight="1" outlineLevel="2" x14ac:dyDescent="0.2">
      <c r="D71" s="713"/>
      <c r="E71" s="714"/>
      <c r="F71" s="714"/>
      <c r="G71" s="714"/>
      <c r="H71" s="714"/>
      <c r="I71" s="715"/>
    </row>
    <row r="72" spans="4:9" ht="15" hidden="1" customHeight="1" outlineLevel="1" collapsed="1" x14ac:dyDescent="0.2">
      <c r="D72" s="716"/>
      <c r="E72" s="717"/>
      <c r="F72" s="717"/>
      <c r="G72" s="718"/>
      <c r="H72" s="718"/>
      <c r="I72" s="719"/>
    </row>
    <row r="73" spans="4:9" ht="263.25" hidden="1" customHeight="1" outlineLevel="2" x14ac:dyDescent="0.3">
      <c r="D73" s="849"/>
      <c r="E73" s="849"/>
      <c r="F73" s="849"/>
      <c r="G73" s="849"/>
      <c r="H73" s="849"/>
      <c r="I73" s="849"/>
    </row>
    <row r="74" spans="4:9" ht="66" hidden="1" customHeight="1" outlineLevel="1" x14ac:dyDescent="0.2">
      <c r="D74" s="846" t="s">
        <v>819</v>
      </c>
      <c r="E74" s="846"/>
      <c r="F74" s="846"/>
      <c r="G74" s="848" t="s">
        <v>822</v>
      </c>
      <c r="H74" s="847"/>
      <c r="I74" s="847"/>
    </row>
    <row r="75" spans="4:9" ht="39.75" hidden="1" customHeight="1" outlineLevel="1" x14ac:dyDescent="0.2">
      <c r="D75" s="846" t="s">
        <v>809</v>
      </c>
      <c r="E75" s="846"/>
      <c r="F75" s="846"/>
      <c r="G75" s="848" t="s">
        <v>746</v>
      </c>
      <c r="H75" s="847"/>
      <c r="I75" s="847"/>
    </row>
    <row r="76" spans="4:9" ht="64.5" hidden="1" customHeight="1" outlineLevel="1" x14ac:dyDescent="0.2">
      <c r="D76" s="846" t="s">
        <v>811</v>
      </c>
      <c r="E76" s="846"/>
      <c r="F76" s="846"/>
      <c r="G76" s="847"/>
      <c r="H76" s="847"/>
      <c r="I76" s="847"/>
    </row>
    <row r="77" spans="4:9" ht="23.25" hidden="1" customHeight="1" outlineLevel="1" x14ac:dyDescent="0.2">
      <c r="D77" s="846" t="s">
        <v>814</v>
      </c>
      <c r="E77" s="846"/>
      <c r="F77" s="846"/>
      <c r="G77" s="847"/>
      <c r="H77" s="847"/>
      <c r="I77" s="847"/>
    </row>
    <row r="78" spans="4:9" ht="23.25" hidden="1" customHeight="1" outlineLevel="1" x14ac:dyDescent="0.2">
      <c r="D78" s="846" t="s">
        <v>810</v>
      </c>
      <c r="E78" s="846"/>
      <c r="F78" s="846"/>
      <c r="G78" s="847"/>
      <c r="H78" s="847"/>
      <c r="I78" s="847"/>
    </row>
    <row r="79" spans="4:9" ht="54.75" hidden="1" customHeight="1" outlineLevel="1" x14ac:dyDescent="0.2">
      <c r="D79" s="846" t="s">
        <v>815</v>
      </c>
      <c r="E79" s="846"/>
      <c r="F79" s="846"/>
      <c r="G79" s="847"/>
      <c r="H79" s="847"/>
      <c r="I79" s="847"/>
    </row>
    <row r="81" spans="1:9" ht="31.5" customHeight="1" collapsed="1" x14ac:dyDescent="0.2">
      <c r="D81" s="851" t="str">
        <f>"SCEANCE "&amp;E82</f>
        <v>SCEANCE 5</v>
      </c>
      <c r="E81" s="852"/>
      <c r="F81" s="852"/>
      <c r="G81" s="852"/>
      <c r="H81" s="852"/>
      <c r="I81" s="853"/>
    </row>
    <row r="82" spans="1:9" ht="25.5" hidden="1" customHeight="1" outlineLevel="1" x14ac:dyDescent="0.2">
      <c r="A82" s="568">
        <f>MATCH(E82,'Pres-04-Deroul'!A:A,0)</f>
        <v>19</v>
      </c>
      <c r="D82" s="698" t="s">
        <v>808</v>
      </c>
      <c r="E82" s="699">
        <v>5</v>
      </c>
      <c r="F82" s="700" t="str">
        <f>INDEX('Pres-04-Deroul'!$A:$BU,$A82,$A83+F$1)</f>
        <v>Apport de connaissances</v>
      </c>
      <c r="G82" s="700" t="str">
        <f>INDEX('Pres-04-Deroul'!$A:$BU,$A82,$A83+G$1)</f>
        <v>Classe entière</v>
      </c>
      <c r="H82" s="701" t="str">
        <f>INDEX('Pres-04-Deroul'!$A:$BU,$A82,$A83+H$1)</f>
        <v>1h</v>
      </c>
      <c r="I82" s="700" t="str">
        <f>INDEX('Pres-04-Deroul'!$A:$BU,$A82,$A83+I$1)</f>
        <v>Introduction à la RDM</v>
      </c>
    </row>
    <row r="83" spans="1:9" ht="30.75" hidden="1" customHeight="1" outlineLevel="1" x14ac:dyDescent="0.3">
      <c r="A83" s="568">
        <f>INDEX('Pres-04-Deroul'!A:B,'Pres-04-Séance n°X (2)'!A82,2)</f>
        <v>13</v>
      </c>
      <c r="D83" s="854" t="s">
        <v>813</v>
      </c>
      <c r="E83" s="855"/>
      <c r="F83" s="855"/>
      <c r="G83" s="855"/>
      <c r="H83" s="855"/>
      <c r="I83" s="856"/>
    </row>
    <row r="84" spans="1:9" ht="48" hidden="1" customHeight="1" outlineLevel="1" x14ac:dyDescent="0.2">
      <c r="D84" s="857" t="str">
        <f>INDEX('Pres-04-Deroul'!$A:$BU,$A82+1,$A83+F$1)</f>
        <v>Apport initial sur la RDM - Traction / compression. Exercices d'application</v>
      </c>
      <c r="E84" s="857" t="e">
        <f>INDEX('Pres-04-Deroul'!$A:$BU,#REF!,$A84+E$1)</f>
        <v>#REF!</v>
      </c>
      <c r="F84" s="857" t="e">
        <f>INDEX('Pres-04-Deroul'!$A:$BU,#REF!,$A84+F$1)</f>
        <v>#REF!</v>
      </c>
      <c r="G84" s="857" t="e">
        <f>INDEX('Pres-04-Deroul'!$A:$BU,#REF!,$A84+G$1)</f>
        <v>#REF!</v>
      </c>
      <c r="H84" s="857" t="e">
        <f>INDEX('Pres-04-Deroul'!$A:$BU,#REF!,$A84+H$1)</f>
        <v>#REF!</v>
      </c>
      <c r="I84" s="857" t="e">
        <f>INDEX('Pres-04-Deroul'!$A:$BU,#REF!,$A84+I$1)</f>
        <v>#REF!</v>
      </c>
    </row>
    <row r="85" spans="1:9" ht="44.25" hidden="1" customHeight="1" outlineLevel="1" x14ac:dyDescent="0.2">
      <c r="D85" s="850" t="s">
        <v>836</v>
      </c>
      <c r="E85" s="850"/>
      <c r="F85" s="850"/>
      <c r="G85" s="848"/>
      <c r="H85" s="848"/>
      <c r="I85" s="848"/>
    </row>
    <row r="86" spans="1:9" ht="44.25" hidden="1" customHeight="1" outlineLevel="1" x14ac:dyDescent="0.2">
      <c r="D86" s="850" t="s">
        <v>812</v>
      </c>
      <c r="E86" s="850"/>
      <c r="F86" s="850"/>
      <c r="G86" s="848"/>
      <c r="H86" s="848"/>
      <c r="I86" s="848"/>
    </row>
    <row r="87" spans="1:9" ht="15" hidden="1" customHeight="1" outlineLevel="1" x14ac:dyDescent="0.2">
      <c r="D87" s="705"/>
      <c r="E87" s="706"/>
      <c r="F87" s="706"/>
      <c r="G87" s="707"/>
      <c r="H87" s="707"/>
      <c r="I87" s="708"/>
    </row>
    <row r="88" spans="1:9" ht="263.25" hidden="1" customHeight="1" outlineLevel="2" x14ac:dyDescent="0.2">
      <c r="D88" s="865"/>
      <c r="E88" s="866"/>
      <c r="F88" s="866"/>
      <c r="G88" s="866"/>
      <c r="H88" s="866"/>
      <c r="I88" s="867"/>
    </row>
    <row r="89" spans="1:9" ht="15" hidden="1" customHeight="1" outlineLevel="1" collapsed="1" x14ac:dyDescent="0.2">
      <c r="D89" s="709"/>
      <c r="E89" s="710"/>
      <c r="F89" s="710"/>
      <c r="G89" s="711"/>
      <c r="H89" s="711"/>
      <c r="I89" s="712"/>
    </row>
    <row r="90" spans="1:9" ht="263.25" hidden="1" customHeight="1" outlineLevel="2" x14ac:dyDescent="0.2">
      <c r="D90" s="713"/>
      <c r="E90" s="714"/>
      <c r="F90" s="714"/>
      <c r="G90" s="714"/>
      <c r="H90" s="714"/>
      <c r="I90" s="715"/>
    </row>
    <row r="91" spans="1:9" ht="15" hidden="1" customHeight="1" outlineLevel="1" collapsed="1" x14ac:dyDescent="0.2">
      <c r="D91" s="716"/>
      <c r="E91" s="717"/>
      <c r="F91" s="717"/>
      <c r="G91" s="718"/>
      <c r="H91" s="718"/>
      <c r="I91" s="719"/>
    </row>
    <row r="92" spans="1:9" ht="263.25" hidden="1" customHeight="1" outlineLevel="2" x14ac:dyDescent="0.3">
      <c r="D92" s="849"/>
      <c r="E92" s="849"/>
      <c r="F92" s="849"/>
      <c r="G92" s="849"/>
      <c r="H92" s="849"/>
      <c r="I92" s="849"/>
    </row>
    <row r="93" spans="1:9" ht="66" hidden="1" customHeight="1" outlineLevel="1" x14ac:dyDescent="0.2">
      <c r="D93" s="846" t="s">
        <v>819</v>
      </c>
      <c r="E93" s="846"/>
      <c r="F93" s="846"/>
      <c r="G93" s="848" t="s">
        <v>822</v>
      </c>
      <c r="H93" s="847"/>
      <c r="I93" s="847"/>
    </row>
    <row r="94" spans="1:9" ht="39.75" hidden="1" customHeight="1" outlineLevel="1" x14ac:dyDescent="0.2">
      <c r="D94" s="846" t="s">
        <v>809</v>
      </c>
      <c r="E94" s="846"/>
      <c r="F94" s="846"/>
      <c r="G94" s="848" t="s">
        <v>746</v>
      </c>
      <c r="H94" s="847"/>
      <c r="I94" s="847"/>
    </row>
    <row r="95" spans="1:9" ht="64.5" hidden="1" customHeight="1" outlineLevel="1" x14ac:dyDescent="0.2">
      <c r="D95" s="846" t="s">
        <v>811</v>
      </c>
      <c r="E95" s="846"/>
      <c r="F95" s="846"/>
      <c r="G95" s="847"/>
      <c r="H95" s="847"/>
      <c r="I95" s="847"/>
    </row>
    <row r="96" spans="1:9" ht="23.25" hidden="1" customHeight="1" outlineLevel="1" x14ac:dyDescent="0.2">
      <c r="D96" s="846" t="s">
        <v>814</v>
      </c>
      <c r="E96" s="846"/>
      <c r="F96" s="846"/>
      <c r="G96" s="847"/>
      <c r="H96" s="847"/>
      <c r="I96" s="847"/>
    </row>
    <row r="97" spans="1:9" ht="23.25" hidden="1" customHeight="1" outlineLevel="1" x14ac:dyDescent="0.2">
      <c r="D97" s="846" t="s">
        <v>810</v>
      </c>
      <c r="E97" s="846"/>
      <c r="F97" s="846"/>
      <c r="G97" s="847"/>
      <c r="H97" s="847"/>
      <c r="I97" s="847"/>
    </row>
    <row r="98" spans="1:9" ht="54.75" hidden="1" customHeight="1" outlineLevel="1" x14ac:dyDescent="0.2">
      <c r="D98" s="846" t="s">
        <v>815</v>
      </c>
      <c r="E98" s="846"/>
      <c r="F98" s="846"/>
      <c r="G98" s="847"/>
      <c r="H98" s="847"/>
      <c r="I98" s="847"/>
    </row>
    <row r="100" spans="1:9" ht="31.5" customHeight="1" collapsed="1" x14ac:dyDescent="0.2">
      <c r="D100" s="851" t="str">
        <f>"SCEANCE "&amp;E101</f>
        <v>SCEANCE 6</v>
      </c>
      <c r="E100" s="852"/>
      <c r="F100" s="852"/>
      <c r="G100" s="852"/>
      <c r="H100" s="852"/>
      <c r="I100" s="853"/>
    </row>
    <row r="101" spans="1:9" ht="25.5" hidden="1" customHeight="1" outlineLevel="1" x14ac:dyDescent="0.2">
      <c r="A101" s="568">
        <f>MATCH(E101,'Pres-04-Deroul'!A:A,0)</f>
        <v>23</v>
      </c>
      <c r="D101" s="698" t="s">
        <v>808</v>
      </c>
      <c r="E101" s="699">
        <v>6</v>
      </c>
      <c r="F101" s="700" t="str">
        <f>INDEX('Pres-04-Deroul'!$A:$BU,$A101,$A102+F$1)</f>
        <v xml:space="preserve">Etude de cas </v>
      </c>
      <c r="G101" s="700" t="str">
        <f>INDEX('Pres-04-Deroul'!$A:$BU,$A101,$A102+G$1)</f>
        <v>Demi-classe</v>
      </c>
      <c r="H101" s="701" t="str">
        <f>INDEX('Pres-04-Deroul'!$A:$BU,$A101,$A102+H$1)</f>
        <v>2h</v>
      </c>
      <c r="I101" s="700" t="str">
        <f>INDEX('Pres-04-Deroul'!$A:$BU,$A101,$A102+I$1)</f>
        <v>Découverte / mise en pratique</v>
      </c>
    </row>
    <row r="102" spans="1:9" ht="30.75" hidden="1" customHeight="1" outlineLevel="1" x14ac:dyDescent="0.3">
      <c r="A102" s="568">
        <f>INDEX('Pres-04-Deroul'!A:B,'Pres-04-Séance n°X (2)'!A101,2)</f>
        <v>15</v>
      </c>
      <c r="D102" s="854" t="s">
        <v>813</v>
      </c>
      <c r="E102" s="855"/>
      <c r="F102" s="855"/>
      <c r="G102" s="855"/>
      <c r="H102" s="855"/>
      <c r="I102" s="856"/>
    </row>
    <row r="103" spans="1:9" ht="48" hidden="1" customHeight="1" outlineLevel="1" x14ac:dyDescent="0.2">
      <c r="D103" s="857" t="str">
        <f>INDEX('Pres-04-Deroul'!$A:$BU,$A101+1,$A102+F$1)</f>
        <v>Etude de dossiers - Calculs manuels et sur modeleur à l'aide volumes simples</v>
      </c>
      <c r="E103" s="857" t="e">
        <f>INDEX('Pres-04-Deroul'!$A:$BU,#REF!,$A103+E$1)</f>
        <v>#REF!</v>
      </c>
      <c r="F103" s="857" t="e">
        <f>INDEX('Pres-04-Deroul'!$A:$BU,#REF!,$A103+F$1)</f>
        <v>#REF!</v>
      </c>
      <c r="G103" s="857" t="e">
        <f>INDEX('Pres-04-Deroul'!$A:$BU,#REF!,$A103+G$1)</f>
        <v>#REF!</v>
      </c>
      <c r="H103" s="857" t="e">
        <f>INDEX('Pres-04-Deroul'!$A:$BU,#REF!,$A103+H$1)</f>
        <v>#REF!</v>
      </c>
      <c r="I103" s="857" t="e">
        <f>INDEX('Pres-04-Deroul'!$A:$BU,#REF!,$A103+I$1)</f>
        <v>#REF!</v>
      </c>
    </row>
    <row r="104" spans="1:9" ht="44.25" hidden="1" customHeight="1" outlineLevel="1" x14ac:dyDescent="0.2">
      <c r="D104" s="850" t="s">
        <v>836</v>
      </c>
      <c r="E104" s="850"/>
      <c r="F104" s="850"/>
      <c r="G104" s="848"/>
      <c r="H104" s="848"/>
      <c r="I104" s="848"/>
    </row>
    <row r="105" spans="1:9" ht="44.25" hidden="1" customHeight="1" outlineLevel="1" x14ac:dyDescent="0.2">
      <c r="D105" s="850" t="s">
        <v>812</v>
      </c>
      <c r="E105" s="850"/>
      <c r="F105" s="850"/>
      <c r="G105" s="848"/>
      <c r="H105" s="848"/>
      <c r="I105" s="848"/>
    </row>
    <row r="106" spans="1:9" ht="15" hidden="1" customHeight="1" outlineLevel="1" x14ac:dyDescent="0.2">
      <c r="D106" s="705"/>
      <c r="E106" s="706"/>
      <c r="F106" s="706"/>
      <c r="G106" s="707"/>
      <c r="H106" s="707"/>
      <c r="I106" s="708"/>
    </row>
    <row r="107" spans="1:9" ht="263.25" hidden="1" customHeight="1" outlineLevel="2" x14ac:dyDescent="0.2">
      <c r="D107" s="865"/>
      <c r="E107" s="866"/>
      <c r="F107" s="866"/>
      <c r="G107" s="866"/>
      <c r="H107" s="866"/>
      <c r="I107" s="867"/>
    </row>
    <row r="108" spans="1:9" ht="15" hidden="1" customHeight="1" outlineLevel="1" collapsed="1" x14ac:dyDescent="0.2">
      <c r="D108" s="709"/>
      <c r="E108" s="710"/>
      <c r="F108" s="710"/>
      <c r="G108" s="711"/>
      <c r="H108" s="711"/>
      <c r="I108" s="712"/>
    </row>
    <row r="109" spans="1:9" ht="263.25" hidden="1" customHeight="1" outlineLevel="2" x14ac:dyDescent="0.2">
      <c r="D109" s="713"/>
      <c r="E109" s="714"/>
      <c r="F109" s="714"/>
      <c r="G109" s="714"/>
      <c r="H109" s="714"/>
      <c r="I109" s="715"/>
    </row>
    <row r="110" spans="1:9" ht="15" hidden="1" customHeight="1" outlineLevel="1" collapsed="1" x14ac:dyDescent="0.2">
      <c r="D110" s="716"/>
      <c r="E110" s="717"/>
      <c r="F110" s="717"/>
      <c r="G110" s="718"/>
      <c r="H110" s="718"/>
      <c r="I110" s="719"/>
    </row>
    <row r="111" spans="1:9" ht="263.25" hidden="1" customHeight="1" outlineLevel="2" x14ac:dyDescent="0.3">
      <c r="D111" s="849"/>
      <c r="E111" s="849"/>
      <c r="F111" s="849"/>
      <c r="G111" s="849"/>
      <c r="H111" s="849"/>
      <c r="I111" s="849"/>
    </row>
    <row r="112" spans="1:9" ht="66" hidden="1" customHeight="1" outlineLevel="1" x14ac:dyDescent="0.2">
      <c r="D112" s="846" t="s">
        <v>819</v>
      </c>
      <c r="E112" s="846"/>
      <c r="F112" s="846"/>
      <c r="G112" s="848" t="s">
        <v>822</v>
      </c>
      <c r="H112" s="847"/>
      <c r="I112" s="847"/>
    </row>
    <row r="113" spans="1:9" ht="39.75" hidden="1" customHeight="1" outlineLevel="1" x14ac:dyDescent="0.2">
      <c r="D113" s="846" t="s">
        <v>809</v>
      </c>
      <c r="E113" s="846"/>
      <c r="F113" s="846"/>
      <c r="G113" s="848" t="s">
        <v>746</v>
      </c>
      <c r="H113" s="847"/>
      <c r="I113" s="847"/>
    </row>
    <row r="114" spans="1:9" ht="64.5" hidden="1" customHeight="1" outlineLevel="1" x14ac:dyDescent="0.2">
      <c r="D114" s="846" t="s">
        <v>811</v>
      </c>
      <c r="E114" s="846"/>
      <c r="F114" s="846"/>
      <c r="G114" s="847"/>
      <c r="H114" s="847"/>
      <c r="I114" s="847"/>
    </row>
    <row r="115" spans="1:9" ht="23.25" hidden="1" customHeight="1" outlineLevel="1" x14ac:dyDescent="0.2">
      <c r="D115" s="846" t="s">
        <v>814</v>
      </c>
      <c r="E115" s="846"/>
      <c r="F115" s="846"/>
      <c r="G115" s="847"/>
      <c r="H115" s="847"/>
      <c r="I115" s="847"/>
    </row>
    <row r="116" spans="1:9" ht="23.25" hidden="1" customHeight="1" outlineLevel="1" x14ac:dyDescent="0.2">
      <c r="D116" s="846" t="s">
        <v>810</v>
      </c>
      <c r="E116" s="846"/>
      <c r="F116" s="846"/>
      <c r="G116" s="847"/>
      <c r="H116" s="847"/>
      <c r="I116" s="847"/>
    </row>
    <row r="117" spans="1:9" ht="54.75" hidden="1" customHeight="1" outlineLevel="1" x14ac:dyDescent="0.2">
      <c r="D117" s="846" t="s">
        <v>815</v>
      </c>
      <c r="E117" s="846"/>
      <c r="F117" s="846"/>
      <c r="G117" s="847"/>
      <c r="H117" s="847"/>
      <c r="I117" s="847"/>
    </row>
    <row r="119" spans="1:9" ht="31.5" customHeight="1" collapsed="1" x14ac:dyDescent="0.2">
      <c r="D119" s="851" t="str">
        <f>"SCEANCE "&amp;E120</f>
        <v>SCEANCE 7</v>
      </c>
      <c r="E119" s="852"/>
      <c r="F119" s="852"/>
      <c r="G119" s="852"/>
      <c r="H119" s="852"/>
      <c r="I119" s="853"/>
    </row>
    <row r="120" spans="1:9" ht="25.5" hidden="1" customHeight="1" outlineLevel="1" x14ac:dyDescent="0.2">
      <c r="A120" s="568">
        <f>MATCH(E120,'Pres-04-Deroul'!A:A,0)</f>
        <v>27</v>
      </c>
      <c r="D120" s="698" t="s">
        <v>808</v>
      </c>
      <c r="E120" s="699">
        <v>7</v>
      </c>
      <c r="F120" s="700" t="str">
        <f>INDEX('Pres-04-Deroul'!$A:$BU,$A120,$A121+F$1)</f>
        <v xml:space="preserve">Restitution </v>
      </c>
      <c r="G120" s="700" t="str">
        <f>INDEX('Pres-04-Deroul'!$A:$BU,$A120,$A121+G$1)</f>
        <v>Classe entière</v>
      </c>
      <c r="H120" s="701" t="str">
        <f>INDEX('Pres-04-Deroul'!$A:$BU,$A120,$A121+H$1)</f>
        <v>1h</v>
      </c>
      <c r="I120" s="700" t="str">
        <f>INDEX('Pres-04-Deroul'!$A:$BU,$A120,$A121+I$1)</f>
        <v>Structuration</v>
      </c>
    </row>
    <row r="121" spans="1:9" ht="30.75" hidden="1" customHeight="1" outlineLevel="1" x14ac:dyDescent="0.3">
      <c r="A121" s="568">
        <f>INDEX('Pres-04-Deroul'!A:B,'Pres-04-Séance n°X (2)'!A120,2)</f>
        <v>17</v>
      </c>
      <c r="D121" s="854" t="s">
        <v>813</v>
      </c>
      <c r="E121" s="855"/>
      <c r="F121" s="855"/>
      <c r="G121" s="855"/>
      <c r="H121" s="855"/>
      <c r="I121" s="856"/>
    </row>
    <row r="122" spans="1:9" ht="48" hidden="1" customHeight="1" outlineLevel="1" x14ac:dyDescent="0.2">
      <c r="D122" s="857" t="str">
        <f>INDEX('Pres-04-Deroul'!$A:$BU,$A120+1,$A121+F$1)</f>
        <v>Restitution et structuration. Elaboration d'une fiche méthode</v>
      </c>
      <c r="E122" s="857" t="e">
        <f>INDEX('Pres-04-Deroul'!$A:$BU,#REF!,$A122+E$1)</f>
        <v>#REF!</v>
      </c>
      <c r="F122" s="857" t="e">
        <f>INDEX('Pres-04-Deroul'!$A:$BU,#REF!,$A122+F$1)</f>
        <v>#REF!</v>
      </c>
      <c r="G122" s="857" t="e">
        <f>INDEX('Pres-04-Deroul'!$A:$BU,#REF!,$A122+G$1)</f>
        <v>#REF!</v>
      </c>
      <c r="H122" s="857" t="e">
        <f>INDEX('Pres-04-Deroul'!$A:$BU,#REF!,$A122+H$1)</f>
        <v>#REF!</v>
      </c>
      <c r="I122" s="857" t="e">
        <f>INDEX('Pres-04-Deroul'!$A:$BU,#REF!,$A122+I$1)</f>
        <v>#REF!</v>
      </c>
    </row>
    <row r="123" spans="1:9" ht="44.25" hidden="1" customHeight="1" outlineLevel="1" x14ac:dyDescent="0.2">
      <c r="D123" s="850" t="s">
        <v>836</v>
      </c>
      <c r="E123" s="850"/>
      <c r="F123" s="850"/>
      <c r="G123" s="848"/>
      <c r="H123" s="848"/>
      <c r="I123" s="848"/>
    </row>
    <row r="124" spans="1:9" ht="44.25" hidden="1" customHeight="1" outlineLevel="1" x14ac:dyDescent="0.2">
      <c r="D124" s="850" t="s">
        <v>812</v>
      </c>
      <c r="E124" s="850"/>
      <c r="F124" s="850"/>
      <c r="G124" s="848"/>
      <c r="H124" s="848"/>
      <c r="I124" s="848"/>
    </row>
    <row r="125" spans="1:9" ht="15" hidden="1" customHeight="1" outlineLevel="1" x14ac:dyDescent="0.2">
      <c r="D125" s="705"/>
      <c r="E125" s="706"/>
      <c r="F125" s="706"/>
      <c r="G125" s="707"/>
      <c r="H125" s="707"/>
      <c r="I125" s="708"/>
    </row>
    <row r="126" spans="1:9" ht="263.25" hidden="1" customHeight="1" outlineLevel="2" x14ac:dyDescent="0.2">
      <c r="D126" s="865"/>
      <c r="E126" s="866"/>
      <c r="F126" s="866"/>
      <c r="G126" s="866"/>
      <c r="H126" s="866"/>
      <c r="I126" s="867"/>
    </row>
    <row r="127" spans="1:9" ht="15" hidden="1" customHeight="1" outlineLevel="1" collapsed="1" x14ac:dyDescent="0.2">
      <c r="D127" s="709"/>
      <c r="E127" s="710"/>
      <c r="F127" s="710"/>
      <c r="G127" s="711"/>
      <c r="H127" s="711"/>
      <c r="I127" s="712"/>
    </row>
    <row r="128" spans="1:9" ht="263.25" hidden="1" customHeight="1" outlineLevel="2" x14ac:dyDescent="0.2">
      <c r="D128" s="713"/>
      <c r="E128" s="714"/>
      <c r="F128" s="714"/>
      <c r="G128" s="714"/>
      <c r="H128" s="714"/>
      <c r="I128" s="715"/>
    </row>
    <row r="129" spans="1:9" ht="15" hidden="1" customHeight="1" outlineLevel="1" collapsed="1" x14ac:dyDescent="0.2">
      <c r="D129" s="716"/>
      <c r="E129" s="717"/>
      <c r="F129" s="717"/>
      <c r="G129" s="718"/>
      <c r="H129" s="718"/>
      <c r="I129" s="719"/>
    </row>
    <row r="130" spans="1:9" ht="263.25" hidden="1" customHeight="1" outlineLevel="2" x14ac:dyDescent="0.3">
      <c r="D130" s="849"/>
      <c r="E130" s="849"/>
      <c r="F130" s="849"/>
      <c r="G130" s="849"/>
      <c r="H130" s="849"/>
      <c r="I130" s="849"/>
    </row>
    <row r="131" spans="1:9" ht="66" hidden="1" customHeight="1" outlineLevel="1" x14ac:dyDescent="0.2">
      <c r="D131" s="846" t="s">
        <v>819</v>
      </c>
      <c r="E131" s="846"/>
      <c r="F131" s="846"/>
      <c r="G131" s="848" t="s">
        <v>822</v>
      </c>
      <c r="H131" s="847"/>
      <c r="I131" s="847"/>
    </row>
    <row r="132" spans="1:9" ht="39.75" hidden="1" customHeight="1" outlineLevel="1" x14ac:dyDescent="0.2">
      <c r="D132" s="846" t="s">
        <v>809</v>
      </c>
      <c r="E132" s="846"/>
      <c r="F132" s="846"/>
      <c r="G132" s="848" t="s">
        <v>746</v>
      </c>
      <c r="H132" s="847"/>
      <c r="I132" s="847"/>
    </row>
    <row r="133" spans="1:9" ht="64.5" hidden="1" customHeight="1" outlineLevel="1" x14ac:dyDescent="0.2">
      <c r="D133" s="846" t="s">
        <v>811</v>
      </c>
      <c r="E133" s="846"/>
      <c r="F133" s="846"/>
      <c r="G133" s="847"/>
      <c r="H133" s="847"/>
      <c r="I133" s="847"/>
    </row>
    <row r="134" spans="1:9" ht="23.25" hidden="1" customHeight="1" outlineLevel="1" x14ac:dyDescent="0.2">
      <c r="D134" s="846" t="s">
        <v>814</v>
      </c>
      <c r="E134" s="846"/>
      <c r="F134" s="846"/>
      <c r="G134" s="847"/>
      <c r="H134" s="847"/>
      <c r="I134" s="847"/>
    </row>
    <row r="135" spans="1:9" ht="23.25" hidden="1" customHeight="1" outlineLevel="1" x14ac:dyDescent="0.2">
      <c r="D135" s="846" t="s">
        <v>810</v>
      </c>
      <c r="E135" s="846"/>
      <c r="F135" s="846"/>
      <c r="G135" s="847"/>
      <c r="H135" s="847"/>
      <c r="I135" s="847"/>
    </row>
    <row r="136" spans="1:9" ht="54.75" hidden="1" customHeight="1" outlineLevel="1" x14ac:dyDescent="0.2">
      <c r="D136" s="846" t="s">
        <v>815</v>
      </c>
      <c r="E136" s="846"/>
      <c r="F136" s="846"/>
      <c r="G136" s="847"/>
      <c r="H136" s="847"/>
      <c r="I136" s="847"/>
    </row>
    <row r="138" spans="1:9" ht="31.5" customHeight="1" collapsed="1" x14ac:dyDescent="0.2">
      <c r="D138" s="851" t="str">
        <f>"SCEANCE "&amp;E139</f>
        <v>SCEANCE 8</v>
      </c>
      <c r="E138" s="852"/>
      <c r="F138" s="852"/>
      <c r="G138" s="852"/>
      <c r="H138" s="852"/>
      <c r="I138" s="853"/>
    </row>
    <row r="139" spans="1:9" ht="25.5" hidden="1" customHeight="1" outlineLevel="1" x14ac:dyDescent="0.2">
      <c r="A139" s="568">
        <f>MATCH(E139,'Pres-04-Deroul'!A:A,0)</f>
        <v>31</v>
      </c>
      <c r="D139" s="698" t="s">
        <v>808</v>
      </c>
      <c r="E139" s="699">
        <v>8</v>
      </c>
      <c r="F139" s="700" t="str">
        <f>INDEX('Pres-04-Deroul'!$A:$BU,$A139,$A140+F$1)</f>
        <v>Apport de connaissances</v>
      </c>
      <c r="G139" s="700" t="str">
        <f>INDEX('Pres-04-Deroul'!$A:$BU,$A139,$A140+G$1)</f>
        <v>Classe entière</v>
      </c>
      <c r="H139" s="701" t="str">
        <f>INDEX('Pres-04-Deroul'!$A:$BU,$A139,$A140+H$1)</f>
        <v>1h</v>
      </c>
      <c r="I139" s="700" t="str">
        <f>INDEX('Pres-04-Deroul'!$A:$BU,$A139,$A140+I$1)</f>
        <v>Apport de connaissances</v>
      </c>
    </row>
    <row r="140" spans="1:9" ht="30.75" hidden="1" customHeight="1" outlineLevel="1" x14ac:dyDescent="0.3">
      <c r="A140" s="568">
        <f>INDEX('Pres-04-Deroul'!A:B,'Pres-04-Séance n°X (2)'!A139,2)</f>
        <v>19</v>
      </c>
      <c r="D140" s="854" t="s">
        <v>813</v>
      </c>
      <c r="E140" s="855"/>
      <c r="F140" s="855"/>
      <c r="G140" s="855"/>
      <c r="H140" s="855"/>
      <c r="I140" s="856"/>
    </row>
    <row r="141" spans="1:9" ht="48" hidden="1" customHeight="1" outlineLevel="1" x14ac:dyDescent="0.2">
      <c r="D141" s="857" t="str">
        <f>INDEX('Pres-04-Deroul'!$A:$BU,$A139+1,$A140+F$1)</f>
        <v>Etude de la flexion simple. Elaboration / fourniture d'une fiche de connaissances de synthèse</v>
      </c>
      <c r="E141" s="857" t="e">
        <f>INDEX('Pres-04-Deroul'!$A:$BU,#REF!,$A141+E$1)</f>
        <v>#REF!</v>
      </c>
      <c r="F141" s="857" t="e">
        <f>INDEX('Pres-04-Deroul'!$A:$BU,#REF!,$A141+F$1)</f>
        <v>#REF!</v>
      </c>
      <c r="G141" s="857" t="e">
        <f>INDEX('Pres-04-Deroul'!$A:$BU,#REF!,$A141+G$1)</f>
        <v>#REF!</v>
      </c>
      <c r="H141" s="857" t="e">
        <f>INDEX('Pres-04-Deroul'!$A:$BU,#REF!,$A141+H$1)</f>
        <v>#REF!</v>
      </c>
      <c r="I141" s="857" t="e">
        <f>INDEX('Pres-04-Deroul'!$A:$BU,#REF!,$A141+I$1)</f>
        <v>#REF!</v>
      </c>
    </row>
    <row r="142" spans="1:9" ht="44.25" hidden="1" customHeight="1" outlineLevel="1" x14ac:dyDescent="0.2">
      <c r="D142" s="850" t="s">
        <v>836</v>
      </c>
      <c r="E142" s="850"/>
      <c r="F142" s="850"/>
      <c r="G142" s="848"/>
      <c r="H142" s="848"/>
      <c r="I142" s="848"/>
    </row>
    <row r="143" spans="1:9" ht="44.25" hidden="1" customHeight="1" outlineLevel="1" x14ac:dyDescent="0.2">
      <c r="D143" s="850" t="s">
        <v>812</v>
      </c>
      <c r="E143" s="850"/>
      <c r="F143" s="850"/>
      <c r="G143" s="848"/>
      <c r="H143" s="848"/>
      <c r="I143" s="848"/>
    </row>
    <row r="144" spans="1:9" ht="15" hidden="1" customHeight="1" outlineLevel="1" x14ac:dyDescent="0.2">
      <c r="D144" s="705"/>
      <c r="E144" s="706"/>
      <c r="F144" s="706"/>
      <c r="G144" s="707"/>
      <c r="H144" s="707"/>
      <c r="I144" s="708"/>
    </row>
    <row r="145" spans="1:9" ht="263.25" hidden="1" customHeight="1" outlineLevel="2" x14ac:dyDescent="0.2">
      <c r="D145" s="865"/>
      <c r="E145" s="866"/>
      <c r="F145" s="866"/>
      <c r="G145" s="866"/>
      <c r="H145" s="866"/>
      <c r="I145" s="867"/>
    </row>
    <row r="146" spans="1:9" ht="15" hidden="1" customHeight="1" outlineLevel="1" collapsed="1" x14ac:dyDescent="0.2">
      <c r="D146" s="709"/>
      <c r="E146" s="710"/>
      <c r="F146" s="710"/>
      <c r="G146" s="711"/>
      <c r="H146" s="711"/>
      <c r="I146" s="712"/>
    </row>
    <row r="147" spans="1:9" ht="263.25" hidden="1" customHeight="1" outlineLevel="2" x14ac:dyDescent="0.2">
      <c r="D147" s="713"/>
      <c r="E147" s="714"/>
      <c r="F147" s="714"/>
      <c r="G147" s="714"/>
      <c r="H147" s="714"/>
      <c r="I147" s="715"/>
    </row>
    <row r="148" spans="1:9" ht="15" hidden="1" customHeight="1" outlineLevel="1" collapsed="1" x14ac:dyDescent="0.2">
      <c r="D148" s="716"/>
      <c r="E148" s="717"/>
      <c r="F148" s="717"/>
      <c r="G148" s="718"/>
      <c r="H148" s="718"/>
      <c r="I148" s="719"/>
    </row>
    <row r="149" spans="1:9" ht="263.25" hidden="1" customHeight="1" outlineLevel="2" x14ac:dyDescent="0.3">
      <c r="D149" s="849"/>
      <c r="E149" s="849"/>
      <c r="F149" s="849"/>
      <c r="G149" s="849"/>
      <c r="H149" s="849"/>
      <c r="I149" s="849"/>
    </row>
    <row r="150" spans="1:9" ht="66" hidden="1" customHeight="1" outlineLevel="1" x14ac:dyDescent="0.2">
      <c r="D150" s="846" t="s">
        <v>819</v>
      </c>
      <c r="E150" s="846"/>
      <c r="F150" s="846"/>
      <c r="G150" s="848" t="s">
        <v>822</v>
      </c>
      <c r="H150" s="847"/>
      <c r="I150" s="847"/>
    </row>
    <row r="151" spans="1:9" ht="39.75" hidden="1" customHeight="1" outlineLevel="1" x14ac:dyDescent="0.2">
      <c r="D151" s="846" t="s">
        <v>809</v>
      </c>
      <c r="E151" s="846"/>
      <c r="F151" s="846"/>
      <c r="G151" s="848" t="s">
        <v>746</v>
      </c>
      <c r="H151" s="847"/>
      <c r="I151" s="847"/>
    </row>
    <row r="152" spans="1:9" ht="64.5" hidden="1" customHeight="1" outlineLevel="1" x14ac:dyDescent="0.2">
      <c r="D152" s="846" t="s">
        <v>811</v>
      </c>
      <c r="E152" s="846"/>
      <c r="F152" s="846"/>
      <c r="G152" s="847"/>
      <c r="H152" s="847"/>
      <c r="I152" s="847"/>
    </row>
    <row r="153" spans="1:9" ht="23.25" hidden="1" customHeight="1" outlineLevel="1" x14ac:dyDescent="0.2">
      <c r="D153" s="846" t="s">
        <v>814</v>
      </c>
      <c r="E153" s="846"/>
      <c r="F153" s="846"/>
      <c r="G153" s="847"/>
      <c r="H153" s="847"/>
      <c r="I153" s="847"/>
    </row>
    <row r="154" spans="1:9" ht="23.25" hidden="1" customHeight="1" outlineLevel="1" x14ac:dyDescent="0.2">
      <c r="D154" s="846" t="s">
        <v>810</v>
      </c>
      <c r="E154" s="846"/>
      <c r="F154" s="846"/>
      <c r="G154" s="847"/>
      <c r="H154" s="847"/>
      <c r="I154" s="847"/>
    </row>
    <row r="155" spans="1:9" ht="54.75" hidden="1" customHeight="1" outlineLevel="1" x14ac:dyDescent="0.2">
      <c r="D155" s="846" t="s">
        <v>815</v>
      </c>
      <c r="E155" s="846"/>
      <c r="F155" s="846"/>
      <c r="G155" s="847"/>
      <c r="H155" s="847"/>
      <c r="I155" s="847"/>
    </row>
    <row r="157" spans="1:9" ht="31.5" customHeight="1" collapsed="1" x14ac:dyDescent="0.2">
      <c r="D157" s="851" t="str">
        <f>"SCEANCE "&amp;E158</f>
        <v>SCEANCE 9</v>
      </c>
      <c r="E157" s="852"/>
      <c r="F157" s="852"/>
      <c r="G157" s="852"/>
      <c r="H157" s="852"/>
      <c r="I157" s="853"/>
    </row>
    <row r="158" spans="1:9" ht="25.5" hidden="1" customHeight="1" outlineLevel="1" x14ac:dyDescent="0.2">
      <c r="A158" s="568">
        <f>MATCH(E158,'Pres-04-Deroul'!A:A,0)</f>
        <v>35</v>
      </c>
      <c r="D158" s="698" t="s">
        <v>808</v>
      </c>
      <c r="E158" s="699">
        <v>9</v>
      </c>
      <c r="F158" s="700" t="str">
        <f>INDEX('Pres-04-Deroul'!$A:$BU,$A158,$A159+F$1)</f>
        <v>Apport de connaissances</v>
      </c>
      <c r="G158" s="700" t="str">
        <f>INDEX('Pres-04-Deroul'!$A:$BU,$A158,$A159+G$1)</f>
        <v>Classe entière</v>
      </c>
      <c r="H158" s="701" t="str">
        <f>INDEX('Pres-04-Deroul'!$A:$BU,$A158,$A159+H$1)</f>
        <v>1h</v>
      </c>
      <c r="I158" s="700" t="str">
        <f>INDEX('Pres-04-Deroul'!$A:$BU,$A158,$A159+I$1)</f>
        <v>Consol. de l'apport de connaissances</v>
      </c>
    </row>
    <row r="159" spans="1:9" ht="30.75" hidden="1" customHeight="1" outlineLevel="1" x14ac:dyDescent="0.3">
      <c r="A159" s="568">
        <f>INDEX('Pres-04-Deroul'!A:B,'Pres-04-Séance n°X (2)'!A158,2)</f>
        <v>21</v>
      </c>
      <c r="D159" s="854" t="s">
        <v>813</v>
      </c>
      <c r="E159" s="855"/>
      <c r="F159" s="855"/>
      <c r="G159" s="855"/>
      <c r="H159" s="855"/>
      <c r="I159" s="856"/>
    </row>
    <row r="160" spans="1:9" ht="48" hidden="1" customHeight="1" outlineLevel="1" x14ac:dyDescent="0.2">
      <c r="D160" s="857" t="str">
        <f>INDEX('Pres-04-Deroul'!$A:$BU,$A158+1,$A159+F$1)</f>
        <v>Vérification des acquis sur la base des compétences</v>
      </c>
      <c r="E160" s="857" t="e">
        <f>INDEX('Pres-04-Deroul'!$A:$BU,#REF!,$A160+E$1)</f>
        <v>#REF!</v>
      </c>
      <c r="F160" s="857" t="e">
        <f>INDEX('Pres-04-Deroul'!$A:$BU,#REF!,$A160+F$1)</f>
        <v>#REF!</v>
      </c>
      <c r="G160" s="857" t="e">
        <f>INDEX('Pres-04-Deroul'!$A:$BU,#REF!,$A160+G$1)</f>
        <v>#REF!</v>
      </c>
      <c r="H160" s="857" t="e">
        <f>INDEX('Pres-04-Deroul'!$A:$BU,#REF!,$A160+H$1)</f>
        <v>#REF!</v>
      </c>
      <c r="I160" s="857" t="e">
        <f>INDEX('Pres-04-Deroul'!$A:$BU,#REF!,$A160+I$1)</f>
        <v>#REF!</v>
      </c>
    </row>
    <row r="161" spans="4:9" ht="44.25" hidden="1" customHeight="1" outlineLevel="1" x14ac:dyDescent="0.2">
      <c r="D161" s="850" t="s">
        <v>836</v>
      </c>
      <c r="E161" s="850"/>
      <c r="F161" s="850"/>
      <c r="G161" s="848"/>
      <c r="H161" s="848"/>
      <c r="I161" s="848"/>
    </row>
    <row r="162" spans="4:9" ht="44.25" hidden="1" customHeight="1" outlineLevel="1" x14ac:dyDescent="0.2">
      <c r="D162" s="850" t="s">
        <v>812</v>
      </c>
      <c r="E162" s="850"/>
      <c r="F162" s="850"/>
      <c r="G162" s="848"/>
      <c r="H162" s="848"/>
      <c r="I162" s="848"/>
    </row>
    <row r="163" spans="4:9" ht="15" hidden="1" customHeight="1" outlineLevel="1" x14ac:dyDescent="0.2">
      <c r="D163" s="705"/>
      <c r="E163" s="706"/>
      <c r="F163" s="706"/>
      <c r="G163" s="707"/>
      <c r="H163" s="707"/>
      <c r="I163" s="708"/>
    </row>
    <row r="164" spans="4:9" ht="263.25" hidden="1" customHeight="1" outlineLevel="2" x14ac:dyDescent="0.2">
      <c r="D164" s="865"/>
      <c r="E164" s="866"/>
      <c r="F164" s="866"/>
      <c r="G164" s="866"/>
      <c r="H164" s="866"/>
      <c r="I164" s="867"/>
    </row>
    <row r="165" spans="4:9" ht="15" hidden="1" customHeight="1" outlineLevel="1" collapsed="1" x14ac:dyDescent="0.2">
      <c r="D165" s="709"/>
      <c r="E165" s="710"/>
      <c r="F165" s="710"/>
      <c r="G165" s="711"/>
      <c r="H165" s="711"/>
      <c r="I165" s="712"/>
    </row>
    <row r="166" spans="4:9" ht="263.25" hidden="1" customHeight="1" outlineLevel="2" x14ac:dyDescent="0.2">
      <c r="D166" s="713"/>
      <c r="E166" s="714"/>
      <c r="F166" s="714"/>
      <c r="G166" s="714"/>
      <c r="H166" s="714"/>
      <c r="I166" s="715"/>
    </row>
    <row r="167" spans="4:9" ht="15" hidden="1" customHeight="1" outlineLevel="1" collapsed="1" x14ac:dyDescent="0.2">
      <c r="D167" s="716"/>
      <c r="E167" s="717"/>
      <c r="F167" s="717"/>
      <c r="G167" s="718"/>
      <c r="H167" s="718"/>
      <c r="I167" s="719"/>
    </row>
    <row r="168" spans="4:9" ht="263.25" hidden="1" customHeight="1" outlineLevel="2" x14ac:dyDescent="0.3">
      <c r="D168" s="849"/>
      <c r="E168" s="849"/>
      <c r="F168" s="849"/>
      <c r="G168" s="849"/>
      <c r="H168" s="849"/>
      <c r="I168" s="849"/>
    </row>
    <row r="169" spans="4:9" ht="66" hidden="1" customHeight="1" outlineLevel="1" x14ac:dyDescent="0.2">
      <c r="D169" s="846" t="s">
        <v>819</v>
      </c>
      <c r="E169" s="846"/>
      <c r="F169" s="846"/>
      <c r="G169" s="848" t="s">
        <v>822</v>
      </c>
      <c r="H169" s="847"/>
      <c r="I169" s="847"/>
    </row>
    <row r="170" spans="4:9" ht="39.75" hidden="1" customHeight="1" outlineLevel="1" x14ac:dyDescent="0.2">
      <c r="D170" s="846" t="s">
        <v>809</v>
      </c>
      <c r="E170" s="846"/>
      <c r="F170" s="846"/>
      <c r="G170" s="848" t="s">
        <v>746</v>
      </c>
      <c r="H170" s="847"/>
      <c r="I170" s="847"/>
    </row>
    <row r="171" spans="4:9" ht="64.5" hidden="1" customHeight="1" outlineLevel="1" x14ac:dyDescent="0.2">
      <c r="D171" s="846" t="s">
        <v>811</v>
      </c>
      <c r="E171" s="846"/>
      <c r="F171" s="846"/>
      <c r="G171" s="847"/>
      <c r="H171" s="847"/>
      <c r="I171" s="847"/>
    </row>
    <row r="172" spans="4:9" ht="23.25" hidden="1" customHeight="1" outlineLevel="1" x14ac:dyDescent="0.2">
      <c r="D172" s="846" t="s">
        <v>814</v>
      </c>
      <c r="E172" s="846"/>
      <c r="F172" s="846"/>
      <c r="G172" s="847"/>
      <c r="H172" s="847"/>
      <c r="I172" s="847"/>
    </row>
    <row r="173" spans="4:9" ht="23.25" hidden="1" customHeight="1" outlineLevel="1" x14ac:dyDescent="0.2">
      <c r="D173" s="846" t="s">
        <v>810</v>
      </c>
      <c r="E173" s="846"/>
      <c r="F173" s="846"/>
      <c r="G173" s="847"/>
      <c r="H173" s="847"/>
      <c r="I173" s="847"/>
    </row>
    <row r="174" spans="4:9" ht="54.75" hidden="1" customHeight="1" outlineLevel="1" x14ac:dyDescent="0.2">
      <c r="D174" s="846" t="s">
        <v>815</v>
      </c>
      <c r="E174" s="846"/>
      <c r="F174" s="846"/>
      <c r="G174" s="847"/>
      <c r="H174" s="847"/>
      <c r="I174" s="847"/>
    </row>
    <row r="176" spans="4:9" ht="31.5" customHeight="1" collapsed="1" x14ac:dyDescent="0.2">
      <c r="D176" s="851" t="str">
        <f>"SCEANCE "&amp;E177</f>
        <v>SCEANCE 10</v>
      </c>
      <c r="E176" s="852"/>
      <c r="F176" s="852"/>
      <c r="G176" s="852"/>
      <c r="H176" s="852"/>
      <c r="I176" s="853"/>
    </row>
    <row r="177" spans="1:9" ht="25.5" hidden="1" customHeight="1" outlineLevel="1" x14ac:dyDescent="0.2">
      <c r="A177" s="568">
        <f>MATCH(E177,'Pres-04-Deroul'!A:A,0)</f>
        <v>39</v>
      </c>
      <c r="D177" s="698" t="s">
        <v>808</v>
      </c>
      <c r="E177" s="699">
        <v>10</v>
      </c>
      <c r="F177" s="700" t="str">
        <f>INDEX('Pres-04-Deroul'!$A:$BU,$A177,$A178+F$1)</f>
        <v xml:space="preserve">Travaux dirigés </v>
      </c>
      <c r="G177" s="700" t="str">
        <f>INDEX('Pres-04-Deroul'!$A:$BU,$A177,$A178+G$1)</f>
        <v>Classe entière</v>
      </c>
      <c r="H177" s="701" t="str">
        <f>INDEX('Pres-04-Deroul'!$A:$BU,$A177,$A178+H$1)</f>
        <v>1h</v>
      </c>
      <c r="I177" s="700" t="str">
        <f>INDEX('Pres-04-Deroul'!$A:$BU,$A177,$A178+I$1)</f>
        <v>Découverte / mise en pratique</v>
      </c>
    </row>
    <row r="178" spans="1:9" ht="30.75" hidden="1" customHeight="1" outlineLevel="1" x14ac:dyDescent="0.3">
      <c r="A178" s="568">
        <f>INDEX('Pres-04-Deroul'!A:B,'Pres-04-Séance n°X (2)'!A177,2)</f>
        <v>23</v>
      </c>
      <c r="D178" s="854" t="s">
        <v>813</v>
      </c>
      <c r="E178" s="855"/>
      <c r="F178" s="855"/>
      <c r="G178" s="855"/>
      <c r="H178" s="855"/>
      <c r="I178" s="856"/>
    </row>
    <row r="179" spans="1:9" ht="48" hidden="1" customHeight="1" outlineLevel="1" x14ac:dyDescent="0.2">
      <c r="D179" s="857" t="str">
        <f>INDEX('Pres-04-Deroul'!$A:$BU,$A177+1,$A178+F$1)</f>
        <v>Exercices sur dossiers sur la base de la flexion simple. Synthèse</v>
      </c>
      <c r="E179" s="857" t="e">
        <f>INDEX('Pres-04-Deroul'!$A:$BU,#REF!,$A179+E$1)</f>
        <v>#REF!</v>
      </c>
      <c r="F179" s="857" t="e">
        <f>INDEX('Pres-04-Deroul'!$A:$BU,#REF!,$A179+F$1)</f>
        <v>#REF!</v>
      </c>
      <c r="G179" s="857" t="e">
        <f>INDEX('Pres-04-Deroul'!$A:$BU,#REF!,$A179+G$1)</f>
        <v>#REF!</v>
      </c>
      <c r="H179" s="857" t="e">
        <f>INDEX('Pres-04-Deroul'!$A:$BU,#REF!,$A179+H$1)</f>
        <v>#REF!</v>
      </c>
      <c r="I179" s="857" t="e">
        <f>INDEX('Pres-04-Deroul'!$A:$BU,#REF!,$A179+I$1)</f>
        <v>#REF!</v>
      </c>
    </row>
    <row r="180" spans="1:9" ht="44.25" hidden="1" customHeight="1" outlineLevel="1" x14ac:dyDescent="0.2">
      <c r="D180" s="850" t="s">
        <v>836</v>
      </c>
      <c r="E180" s="850"/>
      <c r="F180" s="850"/>
      <c r="G180" s="848"/>
      <c r="H180" s="848"/>
      <c r="I180" s="848"/>
    </row>
    <row r="181" spans="1:9" ht="44.25" hidden="1" customHeight="1" outlineLevel="1" x14ac:dyDescent="0.2">
      <c r="D181" s="850" t="s">
        <v>812</v>
      </c>
      <c r="E181" s="850"/>
      <c r="F181" s="850"/>
      <c r="G181" s="848"/>
      <c r="H181" s="848"/>
      <c r="I181" s="848"/>
    </row>
    <row r="182" spans="1:9" ht="15" hidden="1" customHeight="1" outlineLevel="1" x14ac:dyDescent="0.2">
      <c r="D182" s="705"/>
      <c r="E182" s="706"/>
      <c r="F182" s="706"/>
      <c r="G182" s="707"/>
      <c r="H182" s="707"/>
      <c r="I182" s="708"/>
    </row>
    <row r="183" spans="1:9" ht="263.25" hidden="1" customHeight="1" outlineLevel="2" x14ac:dyDescent="0.2">
      <c r="D183" s="865"/>
      <c r="E183" s="866"/>
      <c r="F183" s="866"/>
      <c r="G183" s="866"/>
      <c r="H183" s="866"/>
      <c r="I183" s="867"/>
    </row>
    <row r="184" spans="1:9" ht="15" hidden="1" customHeight="1" outlineLevel="1" collapsed="1" x14ac:dyDescent="0.2">
      <c r="D184" s="709"/>
      <c r="E184" s="710"/>
      <c r="F184" s="710"/>
      <c r="G184" s="711"/>
      <c r="H184" s="711"/>
      <c r="I184" s="712"/>
    </row>
    <row r="185" spans="1:9" ht="263.25" hidden="1" customHeight="1" outlineLevel="2" x14ac:dyDescent="0.2">
      <c r="D185" s="713"/>
      <c r="E185" s="714"/>
      <c r="F185" s="714"/>
      <c r="G185" s="714"/>
      <c r="H185" s="714"/>
      <c r="I185" s="715"/>
    </row>
    <row r="186" spans="1:9" ht="15" hidden="1" customHeight="1" outlineLevel="1" collapsed="1" x14ac:dyDescent="0.2">
      <c r="D186" s="716"/>
      <c r="E186" s="717"/>
      <c r="F186" s="717"/>
      <c r="G186" s="718"/>
      <c r="H186" s="718"/>
      <c r="I186" s="719"/>
    </row>
    <row r="187" spans="1:9" ht="263.25" hidden="1" customHeight="1" outlineLevel="2" x14ac:dyDescent="0.3">
      <c r="D187" s="849"/>
      <c r="E187" s="849"/>
      <c r="F187" s="849"/>
      <c r="G187" s="849"/>
      <c r="H187" s="849"/>
      <c r="I187" s="849"/>
    </row>
    <row r="188" spans="1:9" ht="66" hidden="1" customHeight="1" outlineLevel="1" x14ac:dyDescent="0.2">
      <c r="D188" s="846" t="s">
        <v>819</v>
      </c>
      <c r="E188" s="846"/>
      <c r="F188" s="846"/>
      <c r="G188" s="848" t="s">
        <v>822</v>
      </c>
      <c r="H188" s="847"/>
      <c r="I188" s="847"/>
    </row>
    <row r="189" spans="1:9" ht="39.75" hidden="1" customHeight="1" outlineLevel="1" x14ac:dyDescent="0.2">
      <c r="D189" s="846" t="s">
        <v>809</v>
      </c>
      <c r="E189" s="846"/>
      <c r="F189" s="846"/>
      <c r="G189" s="848" t="s">
        <v>746</v>
      </c>
      <c r="H189" s="847"/>
      <c r="I189" s="847"/>
    </row>
    <row r="190" spans="1:9" ht="64.5" hidden="1" customHeight="1" outlineLevel="1" x14ac:dyDescent="0.2">
      <c r="D190" s="846" t="s">
        <v>811</v>
      </c>
      <c r="E190" s="846"/>
      <c r="F190" s="846"/>
      <c r="G190" s="847"/>
      <c r="H190" s="847"/>
      <c r="I190" s="847"/>
    </row>
    <row r="191" spans="1:9" ht="23.25" hidden="1" customHeight="1" outlineLevel="1" x14ac:dyDescent="0.2">
      <c r="D191" s="846" t="s">
        <v>814</v>
      </c>
      <c r="E191" s="846"/>
      <c r="F191" s="846"/>
      <c r="G191" s="847"/>
      <c r="H191" s="847"/>
      <c r="I191" s="847"/>
    </row>
    <row r="192" spans="1:9" ht="23.25" hidden="1" customHeight="1" outlineLevel="1" x14ac:dyDescent="0.2">
      <c r="D192" s="846" t="s">
        <v>810</v>
      </c>
      <c r="E192" s="846"/>
      <c r="F192" s="846"/>
      <c r="G192" s="847"/>
      <c r="H192" s="847"/>
      <c r="I192" s="847"/>
    </row>
    <row r="193" spans="1:9" ht="54.75" hidden="1" customHeight="1" outlineLevel="1" x14ac:dyDescent="0.2">
      <c r="D193" s="846" t="s">
        <v>815</v>
      </c>
      <c r="E193" s="846"/>
      <c r="F193" s="846"/>
      <c r="G193" s="847"/>
      <c r="H193" s="847"/>
      <c r="I193" s="847"/>
    </row>
    <row r="195" spans="1:9" ht="31.5" customHeight="1" collapsed="1" x14ac:dyDescent="0.2">
      <c r="D195" s="851" t="str">
        <f>"SCEANCE "&amp;E196</f>
        <v>SCEANCE 11</v>
      </c>
      <c r="E195" s="852"/>
      <c r="F195" s="852"/>
      <c r="G195" s="852"/>
      <c r="H195" s="852"/>
      <c r="I195" s="853"/>
    </row>
    <row r="196" spans="1:9" ht="25.5" hidden="1" customHeight="1" outlineLevel="1" x14ac:dyDescent="0.2">
      <c r="A196" s="568">
        <f>MATCH(E196,'Pres-04-Deroul'!A:A,0)</f>
        <v>43</v>
      </c>
      <c r="D196" s="698" t="s">
        <v>808</v>
      </c>
      <c r="E196" s="699">
        <v>11</v>
      </c>
      <c r="F196" s="700" t="str">
        <f>INDEX('Pres-04-Deroul'!$A:$BU,$A196,$A197+F$1)</f>
        <v xml:space="preserve">Evaluation sommative </v>
      </c>
      <c r="G196" s="700" t="str">
        <f>INDEX('Pres-04-Deroul'!$A:$BU,$A196,$A197+G$1)</f>
        <v>Classe entière</v>
      </c>
      <c r="H196" s="701" t="str">
        <f>INDEX('Pres-04-Deroul'!$A:$BU,$A196,$A197+H$1)</f>
        <v>1h</v>
      </c>
      <c r="I196" s="700" t="str">
        <f>INDEX('Pres-04-Deroul'!$A:$BU,$A196,$A197+I$1)</f>
        <v>Progression des apprentissages</v>
      </c>
    </row>
    <row r="197" spans="1:9" ht="30.75" hidden="1" customHeight="1" outlineLevel="1" x14ac:dyDescent="0.3">
      <c r="A197" s="568">
        <f>INDEX('Pres-04-Deroul'!A:B,'Pres-04-Séance n°X (2)'!A196,2)</f>
        <v>25</v>
      </c>
      <c r="D197" s="854" t="s">
        <v>813</v>
      </c>
      <c r="E197" s="855"/>
      <c r="F197" s="855"/>
      <c r="G197" s="855"/>
      <c r="H197" s="855"/>
      <c r="I197" s="856"/>
    </row>
    <row r="198" spans="1:9" ht="48" hidden="1" customHeight="1" outlineLevel="1" x14ac:dyDescent="0.2">
      <c r="D198" s="857" t="str">
        <f>INDEX('Pres-04-Deroul'!$A:$BU,$A196+1,$A197+F$1)</f>
        <v>Vérification des compétences et savoirs dans une évaluation écrite</v>
      </c>
      <c r="E198" s="857" t="e">
        <f>INDEX('Pres-04-Deroul'!$A:$BU,#REF!,$A198+E$1)</f>
        <v>#REF!</v>
      </c>
      <c r="F198" s="857" t="e">
        <f>INDEX('Pres-04-Deroul'!$A:$BU,#REF!,$A198+F$1)</f>
        <v>#REF!</v>
      </c>
      <c r="G198" s="857" t="e">
        <f>INDEX('Pres-04-Deroul'!$A:$BU,#REF!,$A198+G$1)</f>
        <v>#REF!</v>
      </c>
      <c r="H198" s="857" t="e">
        <f>INDEX('Pres-04-Deroul'!$A:$BU,#REF!,$A198+H$1)</f>
        <v>#REF!</v>
      </c>
      <c r="I198" s="857" t="e">
        <f>INDEX('Pres-04-Deroul'!$A:$BU,#REF!,$A198+I$1)</f>
        <v>#REF!</v>
      </c>
    </row>
    <row r="199" spans="1:9" ht="44.25" hidden="1" customHeight="1" outlineLevel="1" x14ac:dyDescent="0.2">
      <c r="D199" s="850" t="s">
        <v>836</v>
      </c>
      <c r="E199" s="850"/>
      <c r="F199" s="850"/>
      <c r="G199" s="848"/>
      <c r="H199" s="848"/>
      <c r="I199" s="848"/>
    </row>
    <row r="200" spans="1:9" ht="44.25" hidden="1" customHeight="1" outlineLevel="1" x14ac:dyDescent="0.2">
      <c r="D200" s="850" t="s">
        <v>812</v>
      </c>
      <c r="E200" s="850"/>
      <c r="F200" s="850"/>
      <c r="G200" s="848"/>
      <c r="H200" s="848"/>
      <c r="I200" s="848"/>
    </row>
    <row r="201" spans="1:9" ht="15" hidden="1" customHeight="1" outlineLevel="1" x14ac:dyDescent="0.2">
      <c r="D201" s="705"/>
      <c r="E201" s="706"/>
      <c r="F201" s="706"/>
      <c r="G201" s="707"/>
      <c r="H201" s="707"/>
      <c r="I201" s="708"/>
    </row>
    <row r="202" spans="1:9" ht="263.25" hidden="1" customHeight="1" outlineLevel="2" x14ac:dyDescent="0.2">
      <c r="D202" s="865"/>
      <c r="E202" s="866"/>
      <c r="F202" s="866"/>
      <c r="G202" s="866"/>
      <c r="H202" s="866"/>
      <c r="I202" s="867"/>
    </row>
    <row r="203" spans="1:9" ht="15" hidden="1" customHeight="1" outlineLevel="1" collapsed="1" x14ac:dyDescent="0.2">
      <c r="D203" s="709"/>
      <c r="E203" s="710"/>
      <c r="F203" s="710"/>
      <c r="G203" s="711"/>
      <c r="H203" s="711"/>
      <c r="I203" s="712"/>
    </row>
    <row r="204" spans="1:9" ht="263.25" hidden="1" customHeight="1" outlineLevel="2" x14ac:dyDescent="0.2">
      <c r="D204" s="713"/>
      <c r="E204" s="714"/>
      <c r="F204" s="714"/>
      <c r="G204" s="714"/>
      <c r="H204" s="714"/>
      <c r="I204" s="715"/>
    </row>
    <row r="205" spans="1:9" ht="15" hidden="1" customHeight="1" outlineLevel="1" collapsed="1" x14ac:dyDescent="0.2">
      <c r="D205" s="716"/>
      <c r="E205" s="717"/>
      <c r="F205" s="717"/>
      <c r="G205" s="718"/>
      <c r="H205" s="718"/>
      <c r="I205" s="719"/>
    </row>
    <row r="206" spans="1:9" ht="263.25" hidden="1" customHeight="1" outlineLevel="2" x14ac:dyDescent="0.3">
      <c r="D206" s="849"/>
      <c r="E206" s="849"/>
      <c r="F206" s="849"/>
      <c r="G206" s="849"/>
      <c r="H206" s="849"/>
      <c r="I206" s="849"/>
    </row>
    <row r="207" spans="1:9" ht="66" hidden="1" customHeight="1" outlineLevel="1" x14ac:dyDescent="0.2">
      <c r="D207" s="846" t="s">
        <v>819</v>
      </c>
      <c r="E207" s="846"/>
      <c r="F207" s="846"/>
      <c r="G207" s="848" t="s">
        <v>822</v>
      </c>
      <c r="H207" s="847"/>
      <c r="I207" s="847"/>
    </row>
    <row r="208" spans="1:9" ht="39.75" hidden="1" customHeight="1" outlineLevel="1" x14ac:dyDescent="0.2">
      <c r="D208" s="846" t="s">
        <v>809</v>
      </c>
      <c r="E208" s="846"/>
      <c r="F208" s="846"/>
      <c r="G208" s="848" t="s">
        <v>746</v>
      </c>
      <c r="H208" s="847"/>
      <c r="I208" s="847"/>
    </row>
    <row r="209" spans="1:9" ht="64.5" hidden="1" customHeight="1" outlineLevel="1" x14ac:dyDescent="0.2">
      <c r="D209" s="846" t="s">
        <v>811</v>
      </c>
      <c r="E209" s="846"/>
      <c r="F209" s="846"/>
      <c r="G209" s="847"/>
      <c r="H209" s="847"/>
      <c r="I209" s="847"/>
    </row>
    <row r="210" spans="1:9" ht="23.25" hidden="1" customHeight="1" outlineLevel="1" x14ac:dyDescent="0.2">
      <c r="D210" s="846" t="s">
        <v>814</v>
      </c>
      <c r="E210" s="846"/>
      <c r="F210" s="846"/>
      <c r="G210" s="847"/>
      <c r="H210" s="847"/>
      <c r="I210" s="847"/>
    </row>
    <row r="211" spans="1:9" ht="23.25" hidden="1" customHeight="1" outlineLevel="1" x14ac:dyDescent="0.2">
      <c r="D211" s="846" t="s">
        <v>810</v>
      </c>
      <c r="E211" s="846"/>
      <c r="F211" s="846"/>
      <c r="G211" s="847"/>
      <c r="H211" s="847"/>
      <c r="I211" s="847"/>
    </row>
    <row r="212" spans="1:9" ht="54.75" hidden="1" customHeight="1" outlineLevel="1" x14ac:dyDescent="0.2">
      <c r="D212" s="846" t="s">
        <v>815</v>
      </c>
      <c r="E212" s="846"/>
      <c r="F212" s="846"/>
      <c r="G212" s="847"/>
      <c r="H212" s="847"/>
      <c r="I212" s="847"/>
    </row>
    <row r="214" spans="1:9" ht="31.5" customHeight="1" collapsed="1" x14ac:dyDescent="0.2">
      <c r="D214" s="851" t="str">
        <f>"SCEANCE "&amp;E215</f>
        <v>SCEANCE 12</v>
      </c>
      <c r="E214" s="852"/>
      <c r="F214" s="852"/>
      <c r="G214" s="852"/>
      <c r="H214" s="852"/>
      <c r="I214" s="853"/>
    </row>
    <row r="215" spans="1:9" ht="25.5" hidden="1" customHeight="1" outlineLevel="1" x14ac:dyDescent="0.2">
      <c r="A215" s="568">
        <f>MATCH(E215,'Pres-04-Deroul'!A:A,0)</f>
        <v>47</v>
      </c>
      <c r="D215" s="698" t="s">
        <v>808</v>
      </c>
      <c r="E215" s="699">
        <v>12</v>
      </c>
      <c r="F215" s="700" t="str">
        <f>INDEX('Pres-04-Deroul'!$A:$BU,$A215,$A216+F$1)</f>
        <v xml:space="preserve">Remédiation </v>
      </c>
      <c r="G215" s="700" t="str">
        <f>INDEX('Pres-04-Deroul'!$A:$BU,$A215,$A216+G$1)</f>
        <v>Classe entière</v>
      </c>
      <c r="H215" s="701" t="str">
        <f>INDEX('Pres-04-Deroul'!$A:$BU,$A215,$A216+H$1)</f>
        <v>1h</v>
      </c>
      <c r="I215" s="700">
        <f>INDEX('Pres-04-Deroul'!$A:$BU,$A215,$A216+I$1)</f>
        <v>0</v>
      </c>
    </row>
    <row r="216" spans="1:9" ht="30.75" hidden="1" customHeight="1" outlineLevel="1" x14ac:dyDescent="0.3">
      <c r="A216" s="568">
        <f>INDEX('Pres-04-Deroul'!A:B,'Pres-04-Séance n°X (2)'!A215,2)</f>
        <v>27</v>
      </c>
      <c r="D216" s="854" t="s">
        <v>813</v>
      </c>
      <c r="E216" s="855"/>
      <c r="F216" s="855"/>
      <c r="G216" s="855"/>
      <c r="H216" s="855"/>
      <c r="I216" s="856"/>
    </row>
    <row r="217" spans="1:9" ht="48" hidden="1" customHeight="1" outlineLevel="1" x14ac:dyDescent="0.2">
      <c r="D217" s="857" t="str">
        <f>INDEX('Pres-04-Deroul'!$A:$BU,$A215+1,$A216+F$1)</f>
        <v>Remédiation par groupes sur le principe de l'entraide et d'exercies adaptés au niveau: Standard / Confirmé / Expert</v>
      </c>
      <c r="E217" s="857" t="e">
        <f>INDEX('Pres-04-Deroul'!$A:$BU,#REF!,$A217+E$1)</f>
        <v>#REF!</v>
      </c>
      <c r="F217" s="857" t="e">
        <f>INDEX('Pres-04-Deroul'!$A:$BU,#REF!,$A217+F$1)</f>
        <v>#REF!</v>
      </c>
      <c r="G217" s="857" t="e">
        <f>INDEX('Pres-04-Deroul'!$A:$BU,#REF!,$A217+G$1)</f>
        <v>#REF!</v>
      </c>
      <c r="H217" s="857" t="e">
        <f>INDEX('Pres-04-Deroul'!$A:$BU,#REF!,$A217+H$1)</f>
        <v>#REF!</v>
      </c>
      <c r="I217" s="857" t="e">
        <f>INDEX('Pres-04-Deroul'!$A:$BU,#REF!,$A217+I$1)</f>
        <v>#REF!</v>
      </c>
    </row>
    <row r="218" spans="1:9" ht="44.25" hidden="1" customHeight="1" outlineLevel="1" x14ac:dyDescent="0.2">
      <c r="D218" s="850" t="s">
        <v>836</v>
      </c>
      <c r="E218" s="850"/>
      <c r="F218" s="850"/>
      <c r="G218" s="848"/>
      <c r="H218" s="848"/>
      <c r="I218" s="848"/>
    </row>
    <row r="219" spans="1:9" ht="44.25" hidden="1" customHeight="1" outlineLevel="1" x14ac:dyDescent="0.2">
      <c r="D219" s="850" t="s">
        <v>812</v>
      </c>
      <c r="E219" s="850"/>
      <c r="F219" s="850"/>
      <c r="G219" s="848"/>
      <c r="H219" s="848"/>
      <c r="I219" s="848"/>
    </row>
    <row r="220" spans="1:9" ht="15" hidden="1" customHeight="1" outlineLevel="1" x14ac:dyDescent="0.2">
      <c r="D220" s="705"/>
      <c r="E220" s="706"/>
      <c r="F220" s="706"/>
      <c r="G220" s="707"/>
      <c r="H220" s="707"/>
      <c r="I220" s="708"/>
    </row>
    <row r="221" spans="1:9" ht="263.25" hidden="1" customHeight="1" outlineLevel="2" x14ac:dyDescent="0.2">
      <c r="D221" s="865"/>
      <c r="E221" s="866"/>
      <c r="F221" s="866"/>
      <c r="G221" s="866"/>
      <c r="H221" s="866"/>
      <c r="I221" s="867"/>
    </row>
    <row r="222" spans="1:9" ht="15" hidden="1" customHeight="1" outlineLevel="1" collapsed="1" x14ac:dyDescent="0.2">
      <c r="D222" s="709"/>
      <c r="E222" s="710"/>
      <c r="F222" s="710"/>
      <c r="G222" s="711"/>
      <c r="H222" s="711"/>
      <c r="I222" s="712"/>
    </row>
    <row r="223" spans="1:9" ht="263.25" hidden="1" customHeight="1" outlineLevel="2" x14ac:dyDescent="0.2">
      <c r="D223" s="713"/>
      <c r="E223" s="714"/>
      <c r="F223" s="714"/>
      <c r="G223" s="714"/>
      <c r="H223" s="714"/>
      <c r="I223" s="715"/>
    </row>
    <row r="224" spans="1:9" ht="15" hidden="1" customHeight="1" outlineLevel="1" collapsed="1" x14ac:dyDescent="0.2">
      <c r="D224" s="716"/>
      <c r="E224" s="717"/>
      <c r="F224" s="717"/>
      <c r="G224" s="718"/>
      <c r="H224" s="718"/>
      <c r="I224" s="719"/>
    </row>
    <row r="225" spans="1:9" ht="263.25" hidden="1" customHeight="1" outlineLevel="2" x14ac:dyDescent="0.3">
      <c r="D225" s="849"/>
      <c r="E225" s="849"/>
      <c r="F225" s="849"/>
      <c r="G225" s="849"/>
      <c r="H225" s="849"/>
      <c r="I225" s="849"/>
    </row>
    <row r="226" spans="1:9" ht="66" hidden="1" customHeight="1" outlineLevel="1" x14ac:dyDescent="0.2">
      <c r="D226" s="846" t="s">
        <v>819</v>
      </c>
      <c r="E226" s="846"/>
      <c r="F226" s="846"/>
      <c r="G226" s="848" t="s">
        <v>822</v>
      </c>
      <c r="H226" s="847"/>
      <c r="I226" s="847"/>
    </row>
    <row r="227" spans="1:9" ht="39.75" hidden="1" customHeight="1" outlineLevel="1" x14ac:dyDescent="0.2">
      <c r="D227" s="846" t="s">
        <v>809</v>
      </c>
      <c r="E227" s="846"/>
      <c r="F227" s="846"/>
      <c r="G227" s="848" t="s">
        <v>746</v>
      </c>
      <c r="H227" s="847"/>
      <c r="I227" s="847"/>
    </row>
    <row r="228" spans="1:9" ht="64.5" hidden="1" customHeight="1" outlineLevel="1" x14ac:dyDescent="0.2">
      <c r="D228" s="846" t="s">
        <v>811</v>
      </c>
      <c r="E228" s="846"/>
      <c r="F228" s="846"/>
      <c r="G228" s="847"/>
      <c r="H228" s="847"/>
      <c r="I228" s="847"/>
    </row>
    <row r="229" spans="1:9" ht="23.25" hidden="1" customHeight="1" outlineLevel="1" x14ac:dyDescent="0.2">
      <c r="D229" s="846" t="s">
        <v>814</v>
      </c>
      <c r="E229" s="846"/>
      <c r="F229" s="846"/>
      <c r="G229" s="847"/>
      <c r="H229" s="847"/>
      <c r="I229" s="847"/>
    </row>
    <row r="230" spans="1:9" ht="23.25" hidden="1" customHeight="1" outlineLevel="1" x14ac:dyDescent="0.2">
      <c r="D230" s="846" t="s">
        <v>810</v>
      </c>
      <c r="E230" s="846"/>
      <c r="F230" s="846"/>
      <c r="G230" s="847"/>
      <c r="H230" s="847"/>
      <c r="I230" s="847"/>
    </row>
    <row r="231" spans="1:9" ht="54.75" hidden="1" customHeight="1" outlineLevel="1" x14ac:dyDescent="0.2">
      <c r="D231" s="846" t="s">
        <v>815</v>
      </c>
      <c r="E231" s="846"/>
      <c r="F231" s="846"/>
      <c r="G231" s="847"/>
      <c r="H231" s="847"/>
      <c r="I231" s="847"/>
    </row>
    <row r="233" spans="1:9" ht="31.5" customHeight="1" collapsed="1" x14ac:dyDescent="0.2">
      <c r="D233" s="851" t="str">
        <f>"SCEANCE "&amp;E234</f>
        <v>SCEANCE xx</v>
      </c>
      <c r="E233" s="852"/>
      <c r="F233" s="852"/>
      <c r="G233" s="852"/>
      <c r="H233" s="852"/>
      <c r="I233" s="853"/>
    </row>
    <row r="234" spans="1:9" ht="25.5" hidden="1" customHeight="1" outlineLevel="1" x14ac:dyDescent="0.2">
      <c r="A234" s="568" t="e">
        <f>MATCH(E234,'Pres-04-Deroul'!A:A,0)</f>
        <v>#N/A</v>
      </c>
      <c r="D234" s="698" t="s">
        <v>808</v>
      </c>
      <c r="E234" s="699" t="s">
        <v>853</v>
      </c>
      <c r="F234" s="700" t="e">
        <f>INDEX('Pres-04-Deroul'!$A:$BU,$A234,$A235+F$1)</f>
        <v>#N/A</v>
      </c>
      <c r="G234" s="700" t="e">
        <f>INDEX('Pres-04-Deroul'!$A:$BU,$A234,$A235+G$1)</f>
        <v>#N/A</v>
      </c>
      <c r="H234" s="701" t="e">
        <f>INDEX('Pres-04-Deroul'!$A:$BU,$A234,$A235+H$1)</f>
        <v>#N/A</v>
      </c>
      <c r="I234" s="700" t="e">
        <f>INDEX('Pres-04-Deroul'!$A:$BU,$A234,$A235+I$1)</f>
        <v>#N/A</v>
      </c>
    </row>
    <row r="235" spans="1:9" ht="30.75" hidden="1" customHeight="1" outlineLevel="1" x14ac:dyDescent="0.3">
      <c r="A235" s="568" t="e">
        <f>INDEX('Pres-04-Deroul'!A:B,'Pres-04-Séance n°X (2)'!A234,2)</f>
        <v>#N/A</v>
      </c>
      <c r="D235" s="854" t="s">
        <v>813</v>
      </c>
      <c r="E235" s="855"/>
      <c r="F235" s="855"/>
      <c r="G235" s="855"/>
      <c r="H235" s="855"/>
      <c r="I235" s="856"/>
    </row>
    <row r="236" spans="1:9" ht="48" hidden="1" customHeight="1" outlineLevel="1" x14ac:dyDescent="0.2">
      <c r="D236" s="857" t="e">
        <f>INDEX('Pres-04-Deroul'!$A:$BU,$A234+1,$A235+F$1)</f>
        <v>#N/A</v>
      </c>
      <c r="E236" s="857" t="e">
        <f>INDEX('Pres-04-Deroul'!$A:$BU,#REF!,$A236+E$1)</f>
        <v>#REF!</v>
      </c>
      <c r="F236" s="857" t="e">
        <f>INDEX('Pres-04-Deroul'!$A:$BU,#REF!,$A236+F$1)</f>
        <v>#REF!</v>
      </c>
      <c r="G236" s="857" t="e">
        <f>INDEX('Pres-04-Deroul'!$A:$BU,#REF!,$A236+G$1)</f>
        <v>#REF!</v>
      </c>
      <c r="H236" s="857" t="e">
        <f>INDEX('Pres-04-Deroul'!$A:$BU,#REF!,$A236+H$1)</f>
        <v>#REF!</v>
      </c>
      <c r="I236" s="857" t="e">
        <f>INDEX('Pres-04-Deroul'!$A:$BU,#REF!,$A236+I$1)</f>
        <v>#REF!</v>
      </c>
    </row>
    <row r="237" spans="1:9" ht="44.25" hidden="1" customHeight="1" outlineLevel="1" x14ac:dyDescent="0.2">
      <c r="D237" s="850" t="s">
        <v>836</v>
      </c>
      <c r="E237" s="850"/>
      <c r="F237" s="850"/>
      <c r="G237" s="848"/>
      <c r="H237" s="848"/>
      <c r="I237" s="848"/>
    </row>
    <row r="238" spans="1:9" ht="44.25" hidden="1" customHeight="1" outlineLevel="1" x14ac:dyDescent="0.2">
      <c r="D238" s="850" t="s">
        <v>812</v>
      </c>
      <c r="E238" s="850"/>
      <c r="F238" s="850"/>
      <c r="G238" s="848"/>
      <c r="H238" s="848"/>
      <c r="I238" s="848"/>
    </row>
    <row r="239" spans="1:9" ht="15" hidden="1" customHeight="1" outlineLevel="1" x14ac:dyDescent="0.2">
      <c r="D239" s="705"/>
      <c r="E239" s="706"/>
      <c r="F239" s="706"/>
      <c r="G239" s="707"/>
      <c r="H239" s="707"/>
      <c r="I239" s="708"/>
    </row>
    <row r="240" spans="1:9" ht="263.25" hidden="1" customHeight="1" outlineLevel="2" x14ac:dyDescent="0.2">
      <c r="D240" s="865"/>
      <c r="E240" s="866"/>
      <c r="F240" s="866"/>
      <c r="G240" s="866"/>
      <c r="H240" s="866"/>
      <c r="I240" s="867"/>
    </row>
    <row r="241" spans="4:9" ht="15" hidden="1" customHeight="1" outlineLevel="1" collapsed="1" x14ac:dyDescent="0.2">
      <c r="D241" s="709"/>
      <c r="E241" s="710"/>
      <c r="F241" s="710"/>
      <c r="G241" s="711"/>
      <c r="H241" s="711"/>
      <c r="I241" s="712"/>
    </row>
    <row r="242" spans="4:9" ht="263.25" hidden="1" customHeight="1" outlineLevel="2" x14ac:dyDescent="0.2">
      <c r="D242" s="713"/>
      <c r="E242" s="714"/>
      <c r="F242" s="714"/>
      <c r="G242" s="714"/>
      <c r="H242" s="714"/>
      <c r="I242" s="715"/>
    </row>
    <row r="243" spans="4:9" ht="15" hidden="1" customHeight="1" outlineLevel="1" collapsed="1" x14ac:dyDescent="0.2">
      <c r="D243" s="716"/>
      <c r="E243" s="717"/>
      <c r="F243" s="717"/>
      <c r="G243" s="718"/>
      <c r="H243" s="718"/>
      <c r="I243" s="719"/>
    </row>
    <row r="244" spans="4:9" ht="263.25" hidden="1" customHeight="1" outlineLevel="2" x14ac:dyDescent="0.3">
      <c r="D244" s="849"/>
      <c r="E244" s="849"/>
      <c r="F244" s="849"/>
      <c r="G244" s="849"/>
      <c r="H244" s="849"/>
      <c r="I244" s="849"/>
    </row>
    <row r="245" spans="4:9" ht="66" hidden="1" customHeight="1" outlineLevel="1" x14ac:dyDescent="0.2">
      <c r="D245" s="846" t="s">
        <v>819</v>
      </c>
      <c r="E245" s="846"/>
      <c r="F245" s="846"/>
      <c r="G245" s="848" t="s">
        <v>822</v>
      </c>
      <c r="H245" s="847"/>
      <c r="I245" s="847"/>
    </row>
    <row r="246" spans="4:9" ht="39.75" hidden="1" customHeight="1" outlineLevel="1" x14ac:dyDescent="0.2">
      <c r="D246" s="846" t="s">
        <v>809</v>
      </c>
      <c r="E246" s="846"/>
      <c r="F246" s="846"/>
      <c r="G246" s="848" t="s">
        <v>746</v>
      </c>
      <c r="H246" s="847"/>
      <c r="I246" s="847"/>
    </row>
    <row r="247" spans="4:9" ht="64.5" hidden="1" customHeight="1" outlineLevel="1" x14ac:dyDescent="0.2">
      <c r="D247" s="846" t="s">
        <v>811</v>
      </c>
      <c r="E247" s="846"/>
      <c r="F247" s="846"/>
      <c r="G247" s="847"/>
      <c r="H247" s="847"/>
      <c r="I247" s="847"/>
    </row>
    <row r="248" spans="4:9" ht="23.25" hidden="1" customHeight="1" outlineLevel="1" x14ac:dyDescent="0.2">
      <c r="D248" s="846" t="s">
        <v>814</v>
      </c>
      <c r="E248" s="846"/>
      <c r="F248" s="846"/>
      <c r="G248" s="847"/>
      <c r="H248" s="847"/>
      <c r="I248" s="847"/>
    </row>
    <row r="249" spans="4:9" ht="23.25" hidden="1" customHeight="1" outlineLevel="1" x14ac:dyDescent="0.2">
      <c r="D249" s="846" t="s">
        <v>810</v>
      </c>
      <c r="E249" s="846"/>
      <c r="F249" s="846"/>
      <c r="G249" s="847"/>
      <c r="H249" s="847"/>
      <c r="I249" s="847"/>
    </row>
    <row r="250" spans="4:9" ht="54.75" hidden="1" customHeight="1" outlineLevel="1" x14ac:dyDescent="0.2">
      <c r="D250" s="846" t="s">
        <v>815</v>
      </c>
      <c r="E250" s="846"/>
      <c r="F250" s="846"/>
      <c r="G250" s="847"/>
      <c r="H250" s="847"/>
      <c r="I250" s="847"/>
    </row>
  </sheetData>
  <mergeCells count="274">
    <mergeCell ref="D3:I3"/>
    <mergeCell ref="D7:I7"/>
    <mergeCell ref="D8:I8"/>
    <mergeCell ref="D9:F9"/>
    <mergeCell ref="G9:I9"/>
    <mergeCell ref="D10:F10"/>
    <mergeCell ref="G10:I10"/>
    <mergeCell ref="G20:I20"/>
    <mergeCell ref="D21:F21"/>
    <mergeCell ref="G21:I21"/>
    <mergeCell ref="D12:I12"/>
    <mergeCell ref="D16:I16"/>
    <mergeCell ref="D17:F17"/>
    <mergeCell ref="G17:I17"/>
    <mergeCell ref="D18:F18"/>
    <mergeCell ref="G18:I18"/>
    <mergeCell ref="D5:I5"/>
    <mergeCell ref="D37:F37"/>
    <mergeCell ref="G37:I37"/>
    <mergeCell ref="D38:F38"/>
    <mergeCell ref="G38:I38"/>
    <mergeCell ref="D39:F39"/>
    <mergeCell ref="G39:I39"/>
    <mergeCell ref="D29:F29"/>
    <mergeCell ref="G29:I29"/>
    <mergeCell ref="D31:I31"/>
    <mergeCell ref="D35:I35"/>
    <mergeCell ref="D36:F36"/>
    <mergeCell ref="G36:I36"/>
    <mergeCell ref="D22:F22"/>
    <mergeCell ref="G22:I22"/>
    <mergeCell ref="D24:I24"/>
    <mergeCell ref="D26:I26"/>
    <mergeCell ref="D27:I27"/>
    <mergeCell ref="D28:F28"/>
    <mergeCell ref="G28:I28"/>
    <mergeCell ref="D19:F19"/>
    <mergeCell ref="G19:I19"/>
    <mergeCell ref="D20:F20"/>
    <mergeCell ref="D45:I45"/>
    <mergeCell ref="D46:I46"/>
    <mergeCell ref="D47:F47"/>
    <mergeCell ref="G47:I47"/>
    <mergeCell ref="D48:F48"/>
    <mergeCell ref="G48:I48"/>
    <mergeCell ref="D40:F40"/>
    <mergeCell ref="G40:I40"/>
    <mergeCell ref="D41:F41"/>
    <mergeCell ref="G41:I41"/>
    <mergeCell ref="D43:I43"/>
    <mergeCell ref="D57:F57"/>
    <mergeCell ref="G57:I57"/>
    <mergeCell ref="D58:F58"/>
    <mergeCell ref="G58:I58"/>
    <mergeCell ref="D59:F59"/>
    <mergeCell ref="G59:I59"/>
    <mergeCell ref="D50:I50"/>
    <mergeCell ref="D54:I54"/>
    <mergeCell ref="D55:F55"/>
    <mergeCell ref="G55:I55"/>
    <mergeCell ref="D56:F56"/>
    <mergeCell ref="G56:I56"/>
    <mergeCell ref="D67:F67"/>
    <mergeCell ref="G67:I67"/>
    <mergeCell ref="D69:I69"/>
    <mergeCell ref="D73:I73"/>
    <mergeCell ref="D74:F74"/>
    <mergeCell ref="G74:I74"/>
    <mergeCell ref="D60:F60"/>
    <mergeCell ref="G60:I60"/>
    <mergeCell ref="D62:I62"/>
    <mergeCell ref="D64:I64"/>
    <mergeCell ref="D65:I65"/>
    <mergeCell ref="D66:F66"/>
    <mergeCell ref="G66:I66"/>
    <mergeCell ref="D78:F78"/>
    <mergeCell ref="G78:I78"/>
    <mergeCell ref="D79:F79"/>
    <mergeCell ref="G79:I79"/>
    <mergeCell ref="D81:I81"/>
    <mergeCell ref="D83:I83"/>
    <mergeCell ref="D75:F75"/>
    <mergeCell ref="G75:I75"/>
    <mergeCell ref="D76:F76"/>
    <mergeCell ref="G76:I76"/>
    <mergeCell ref="D77:F77"/>
    <mergeCell ref="G77:I77"/>
    <mergeCell ref="D92:I92"/>
    <mergeCell ref="D93:F93"/>
    <mergeCell ref="G93:I93"/>
    <mergeCell ref="D94:F94"/>
    <mergeCell ref="G94:I94"/>
    <mergeCell ref="D95:F95"/>
    <mergeCell ref="G95:I95"/>
    <mergeCell ref="D84:I84"/>
    <mergeCell ref="D85:F85"/>
    <mergeCell ref="G85:I85"/>
    <mergeCell ref="D86:F86"/>
    <mergeCell ref="G86:I86"/>
    <mergeCell ref="D88:I88"/>
    <mergeCell ref="D100:I100"/>
    <mergeCell ref="D102:I102"/>
    <mergeCell ref="D103:I103"/>
    <mergeCell ref="D104:F104"/>
    <mergeCell ref="G104:I104"/>
    <mergeCell ref="D105:F105"/>
    <mergeCell ref="G105:I105"/>
    <mergeCell ref="D96:F96"/>
    <mergeCell ref="G96:I96"/>
    <mergeCell ref="D97:F97"/>
    <mergeCell ref="G97:I97"/>
    <mergeCell ref="D98:F98"/>
    <mergeCell ref="G98:I98"/>
    <mergeCell ref="D114:F114"/>
    <mergeCell ref="G114:I114"/>
    <mergeCell ref="D115:F115"/>
    <mergeCell ref="G115:I115"/>
    <mergeCell ref="D116:F116"/>
    <mergeCell ref="G116:I116"/>
    <mergeCell ref="D107:I107"/>
    <mergeCell ref="D111:I111"/>
    <mergeCell ref="D112:F112"/>
    <mergeCell ref="G112:I112"/>
    <mergeCell ref="D113:F113"/>
    <mergeCell ref="G113:I113"/>
    <mergeCell ref="D124:F124"/>
    <mergeCell ref="G124:I124"/>
    <mergeCell ref="D126:I126"/>
    <mergeCell ref="D130:I130"/>
    <mergeCell ref="D131:F131"/>
    <mergeCell ref="G131:I131"/>
    <mergeCell ref="D117:F117"/>
    <mergeCell ref="G117:I117"/>
    <mergeCell ref="D119:I119"/>
    <mergeCell ref="D121:I121"/>
    <mergeCell ref="D122:I122"/>
    <mergeCell ref="D123:F123"/>
    <mergeCell ref="G123:I123"/>
    <mergeCell ref="D135:F135"/>
    <mergeCell ref="G135:I135"/>
    <mergeCell ref="D136:F136"/>
    <mergeCell ref="G136:I136"/>
    <mergeCell ref="D138:I138"/>
    <mergeCell ref="D140:I140"/>
    <mergeCell ref="D132:F132"/>
    <mergeCell ref="G132:I132"/>
    <mergeCell ref="D133:F133"/>
    <mergeCell ref="G133:I133"/>
    <mergeCell ref="D134:F134"/>
    <mergeCell ref="G134:I134"/>
    <mergeCell ref="D149:I149"/>
    <mergeCell ref="D150:F150"/>
    <mergeCell ref="G150:I150"/>
    <mergeCell ref="D151:F151"/>
    <mergeCell ref="G151:I151"/>
    <mergeCell ref="D152:F152"/>
    <mergeCell ref="G152:I152"/>
    <mergeCell ref="D141:I141"/>
    <mergeCell ref="D142:F142"/>
    <mergeCell ref="G142:I142"/>
    <mergeCell ref="D143:F143"/>
    <mergeCell ref="G143:I143"/>
    <mergeCell ref="D145:I145"/>
    <mergeCell ref="D157:I157"/>
    <mergeCell ref="D159:I159"/>
    <mergeCell ref="D160:I160"/>
    <mergeCell ref="D161:F161"/>
    <mergeCell ref="G161:I161"/>
    <mergeCell ref="D162:F162"/>
    <mergeCell ref="G162:I162"/>
    <mergeCell ref="D153:F153"/>
    <mergeCell ref="G153:I153"/>
    <mergeCell ref="D154:F154"/>
    <mergeCell ref="G154:I154"/>
    <mergeCell ref="D155:F155"/>
    <mergeCell ref="G155:I155"/>
    <mergeCell ref="D171:F171"/>
    <mergeCell ref="G171:I171"/>
    <mergeCell ref="D172:F172"/>
    <mergeCell ref="G172:I172"/>
    <mergeCell ref="D173:F173"/>
    <mergeCell ref="G173:I173"/>
    <mergeCell ref="D164:I164"/>
    <mergeCell ref="D168:I168"/>
    <mergeCell ref="D169:F169"/>
    <mergeCell ref="G169:I169"/>
    <mergeCell ref="D170:F170"/>
    <mergeCell ref="G170:I170"/>
    <mergeCell ref="D181:F181"/>
    <mergeCell ref="G181:I181"/>
    <mergeCell ref="D183:I183"/>
    <mergeCell ref="D187:I187"/>
    <mergeCell ref="D188:F188"/>
    <mergeCell ref="G188:I188"/>
    <mergeCell ref="D174:F174"/>
    <mergeCell ref="G174:I174"/>
    <mergeCell ref="D176:I176"/>
    <mergeCell ref="D178:I178"/>
    <mergeCell ref="D179:I179"/>
    <mergeCell ref="D180:F180"/>
    <mergeCell ref="G180:I180"/>
    <mergeCell ref="D192:F192"/>
    <mergeCell ref="G192:I192"/>
    <mergeCell ref="D193:F193"/>
    <mergeCell ref="G193:I193"/>
    <mergeCell ref="D195:I195"/>
    <mergeCell ref="D197:I197"/>
    <mergeCell ref="D189:F189"/>
    <mergeCell ref="G189:I189"/>
    <mergeCell ref="D190:F190"/>
    <mergeCell ref="G190:I190"/>
    <mergeCell ref="D191:F191"/>
    <mergeCell ref="G191:I191"/>
    <mergeCell ref="D206:I206"/>
    <mergeCell ref="D207:F207"/>
    <mergeCell ref="G207:I207"/>
    <mergeCell ref="D208:F208"/>
    <mergeCell ref="G208:I208"/>
    <mergeCell ref="D209:F209"/>
    <mergeCell ref="G209:I209"/>
    <mergeCell ref="D198:I198"/>
    <mergeCell ref="D199:F199"/>
    <mergeCell ref="G199:I199"/>
    <mergeCell ref="D200:F200"/>
    <mergeCell ref="G200:I200"/>
    <mergeCell ref="D202:I202"/>
    <mergeCell ref="D214:I214"/>
    <mergeCell ref="D216:I216"/>
    <mergeCell ref="D217:I217"/>
    <mergeCell ref="D218:F218"/>
    <mergeCell ref="G218:I218"/>
    <mergeCell ref="D219:F219"/>
    <mergeCell ref="G219:I219"/>
    <mergeCell ref="D210:F210"/>
    <mergeCell ref="G210:I210"/>
    <mergeCell ref="D211:F211"/>
    <mergeCell ref="G211:I211"/>
    <mergeCell ref="D212:F212"/>
    <mergeCell ref="G212:I212"/>
    <mergeCell ref="D228:F228"/>
    <mergeCell ref="G228:I228"/>
    <mergeCell ref="D229:F229"/>
    <mergeCell ref="G229:I229"/>
    <mergeCell ref="D230:F230"/>
    <mergeCell ref="G230:I230"/>
    <mergeCell ref="D221:I221"/>
    <mergeCell ref="D225:I225"/>
    <mergeCell ref="D226:F226"/>
    <mergeCell ref="G226:I226"/>
    <mergeCell ref="D227:F227"/>
    <mergeCell ref="G227:I227"/>
    <mergeCell ref="D238:F238"/>
    <mergeCell ref="G238:I238"/>
    <mergeCell ref="D240:I240"/>
    <mergeCell ref="D244:I244"/>
    <mergeCell ref="D245:F245"/>
    <mergeCell ref="G245:I245"/>
    <mergeCell ref="D231:F231"/>
    <mergeCell ref="G231:I231"/>
    <mergeCell ref="D233:I233"/>
    <mergeCell ref="D235:I235"/>
    <mergeCell ref="D236:I236"/>
    <mergeCell ref="D237:F237"/>
    <mergeCell ref="G237:I237"/>
    <mergeCell ref="D249:F249"/>
    <mergeCell ref="G249:I249"/>
    <mergeCell ref="D250:F250"/>
    <mergeCell ref="G250:I250"/>
    <mergeCell ref="D246:F246"/>
    <mergeCell ref="G246:I246"/>
    <mergeCell ref="D247:F247"/>
    <mergeCell ref="G247:I247"/>
    <mergeCell ref="D248:F248"/>
    <mergeCell ref="G248:I248"/>
  </mergeCells>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I19"/>
  <sheetViews>
    <sheetView showGridLines="0" topLeftCell="B12" zoomScaleNormal="100" workbookViewId="0">
      <selection activeCell="B6" sqref="B6"/>
    </sheetView>
  </sheetViews>
  <sheetFormatPr baseColWidth="10" defaultRowHeight="12.75" x14ac:dyDescent="0.2"/>
  <cols>
    <col min="1" max="1" width="0" hidden="1" customWidth="1"/>
    <col min="4" max="4" width="12.5" customWidth="1"/>
    <col min="5" max="5" width="6.83203125" customWidth="1"/>
    <col min="6" max="6" width="48" customWidth="1"/>
    <col min="7" max="7" width="28.5" customWidth="1"/>
    <col min="8" max="8" width="9.5" customWidth="1"/>
    <col min="9" max="9" width="71.5" customWidth="1"/>
  </cols>
  <sheetData>
    <row r="1" spans="1:9" hidden="1" x14ac:dyDescent="0.2">
      <c r="A1" s="568" t="e">
        <f ca="1">MATCH(E4,'Pres-04-Deroul'!A:A,0)</f>
        <v>#VALUE!</v>
      </c>
      <c r="D1" s="568"/>
      <c r="F1" s="568">
        <f>COLUMN('Pres-04-Deroul'!G:G)-COLUMN('Pres-04-Deroul'!$E:$E)</f>
        <v>2</v>
      </c>
      <c r="G1" s="568">
        <f>COLUMN('Pres-04-Deroul'!Z:Z)-COLUMN('Pres-04-Deroul'!$E:$E)</f>
        <v>21</v>
      </c>
      <c r="H1" s="568">
        <f>COLUMN('Pres-04-Deroul'!AG:AG)-COLUMN('Pres-04-Deroul'!$E:$E)</f>
        <v>28</v>
      </c>
      <c r="I1" s="568">
        <f>COLUMN('Pres-04-Deroul'!AJ:AJ)-COLUMN('Pres-04-Deroul'!$E:$E)</f>
        <v>31</v>
      </c>
    </row>
    <row r="2" spans="1:9" ht="31.5" customHeight="1" x14ac:dyDescent="0.2">
      <c r="A2" s="568" t="e">
        <f ca="1">INDEX('Pres-04-Deroul'!A:B,Sxx!A1,2)</f>
        <v>#VALUE!</v>
      </c>
    </row>
    <row r="3" spans="1:9" ht="31.5" customHeight="1" x14ac:dyDescent="0.2">
      <c r="A3" s="568"/>
      <c r="D3" s="851" t="str">
        <f>UPPER('Pres-01'!D6:AG6)</f>
        <v>ECO-CONCEPTION ET CHOIX DES MATÉRIAUX</v>
      </c>
      <c r="E3" s="852"/>
      <c r="F3" s="852"/>
      <c r="G3" s="852"/>
      <c r="H3" s="852"/>
      <c r="I3" s="853"/>
    </row>
    <row r="4" spans="1:9" ht="25.5" customHeight="1" x14ac:dyDescent="0.2">
      <c r="D4" s="698" t="s">
        <v>808</v>
      </c>
      <c r="E4" s="699" t="e">
        <f ca="1">VALUE(RIGHT(RIGHT(CELL("nomfichier",A1),
LEN(CELL("nomfichier",A1))-FIND("]",
CELL("nomfichier",A1))),2))</f>
        <v>#VALUE!</v>
      </c>
      <c r="F4" s="700" t="e">
        <f ca="1">INDEX('Pres-04-Deroul'!$A:$BU,$A$1,$A$2+F1)</f>
        <v>#VALUE!</v>
      </c>
      <c r="G4" s="701" t="e">
        <f ca="1">INDEX('Pres-04-Deroul'!$A:$BU,$A$1,$A$2+G1)</f>
        <v>#VALUE!</v>
      </c>
      <c r="H4" s="701" t="e">
        <f ca="1">INDEX('Pres-04-Deroul'!$A:$BU,$A$1,$A$2+H1)</f>
        <v>#VALUE!</v>
      </c>
      <c r="I4" s="700" t="e">
        <f ca="1">INDEX('Pres-04-Deroul'!$A:$BU,$A$1,$A$2+I1)</f>
        <v>#VALUE!</v>
      </c>
    </row>
    <row r="5" spans="1:9" ht="30.75" customHeight="1" x14ac:dyDescent="0.3">
      <c r="D5" s="854" t="s">
        <v>813</v>
      </c>
      <c r="E5" s="855"/>
      <c r="F5" s="855"/>
      <c r="G5" s="855"/>
      <c r="H5" s="855"/>
      <c r="I5" s="856"/>
    </row>
    <row r="6" spans="1:9" ht="48" customHeight="1" x14ac:dyDescent="0.2">
      <c r="D6" s="857" t="e">
        <f ca="1">INDEX('Pres-04-Deroul'!$A:$BU,$A$1+1,$A$2+F1)</f>
        <v>#VALUE!</v>
      </c>
      <c r="E6" s="857"/>
      <c r="F6" s="857"/>
      <c r="G6" s="857"/>
      <c r="H6" s="857"/>
      <c r="I6" s="857"/>
    </row>
    <row r="7" spans="1:9" ht="44.25" customHeight="1" x14ac:dyDescent="0.2">
      <c r="D7" s="850" t="s">
        <v>836</v>
      </c>
      <c r="E7" s="850"/>
      <c r="F7" s="850"/>
      <c r="G7" s="848"/>
      <c r="H7" s="848"/>
      <c r="I7" s="848"/>
    </row>
    <row r="8" spans="1:9" ht="44.25" customHeight="1" x14ac:dyDescent="0.2">
      <c r="D8" s="850" t="s">
        <v>812</v>
      </c>
      <c r="E8" s="850"/>
      <c r="F8" s="850"/>
      <c r="G8" s="848"/>
      <c r="H8" s="848"/>
      <c r="I8" s="848"/>
    </row>
    <row r="9" spans="1:9" ht="263.25" customHeight="1" x14ac:dyDescent="0.2">
      <c r="D9" s="843"/>
      <c r="E9" s="844"/>
      <c r="F9" s="844"/>
      <c r="G9" s="844"/>
      <c r="H9" s="844"/>
      <c r="I9" s="845"/>
    </row>
    <row r="10" spans="1:9" ht="263.25" hidden="1" customHeight="1" x14ac:dyDescent="0.2">
      <c r="D10" s="702"/>
      <c r="E10" s="703"/>
      <c r="F10" s="703"/>
      <c r="G10" s="703"/>
      <c r="H10" s="703"/>
      <c r="I10" s="704"/>
    </row>
    <row r="11" spans="1:9" ht="263.25" hidden="1" customHeight="1" x14ac:dyDescent="0.3">
      <c r="D11" s="849"/>
      <c r="E11" s="849"/>
      <c r="F11" s="849"/>
      <c r="G11" s="849"/>
      <c r="H11" s="849"/>
      <c r="I11" s="849"/>
    </row>
    <row r="12" spans="1:9" ht="66" customHeight="1" x14ac:dyDescent="0.2">
      <c r="D12" s="846" t="s">
        <v>819</v>
      </c>
      <c r="E12" s="846"/>
      <c r="F12" s="846"/>
      <c r="G12" s="848" t="s">
        <v>822</v>
      </c>
      <c r="H12" s="847"/>
      <c r="I12" s="847"/>
    </row>
    <row r="13" spans="1:9" ht="39.75" customHeight="1" x14ac:dyDescent="0.2">
      <c r="D13" s="846" t="s">
        <v>809</v>
      </c>
      <c r="E13" s="846"/>
      <c r="F13" s="846"/>
      <c r="G13" s="848" t="s">
        <v>746</v>
      </c>
      <c r="H13" s="847"/>
      <c r="I13" s="847"/>
    </row>
    <row r="14" spans="1:9" ht="64.5" customHeight="1" x14ac:dyDescent="0.2">
      <c r="D14" s="846" t="s">
        <v>811</v>
      </c>
      <c r="E14" s="846"/>
      <c r="F14" s="846"/>
      <c r="G14" s="847"/>
      <c r="H14" s="847"/>
      <c r="I14" s="847"/>
    </row>
    <row r="15" spans="1:9" ht="23.25" customHeight="1" x14ac:dyDescent="0.2">
      <c r="D15" s="846" t="s">
        <v>814</v>
      </c>
      <c r="E15" s="846"/>
      <c r="F15" s="846"/>
      <c r="G15" s="847"/>
      <c r="H15" s="847"/>
      <c r="I15" s="847"/>
    </row>
    <row r="16" spans="1:9" ht="23.25" customHeight="1" x14ac:dyDescent="0.2">
      <c r="D16" s="846" t="s">
        <v>810</v>
      </c>
      <c r="E16" s="846"/>
      <c r="F16" s="846"/>
      <c r="G16" s="847"/>
      <c r="H16" s="847"/>
      <c r="I16" s="847"/>
    </row>
    <row r="17" spans="4:9" ht="54.75" customHeight="1" x14ac:dyDescent="0.2">
      <c r="D17" s="846" t="s">
        <v>815</v>
      </c>
      <c r="E17" s="846"/>
      <c r="F17" s="846"/>
      <c r="G17" s="847"/>
      <c r="H17" s="847"/>
      <c r="I17" s="847"/>
    </row>
    <row r="19" spans="4:9" ht="72.75" customHeight="1" x14ac:dyDescent="0.2">
      <c r="F19" s="7"/>
      <c r="G19" s="7"/>
      <c r="H19" s="7"/>
      <c r="I19" s="7"/>
    </row>
  </sheetData>
  <mergeCells count="21">
    <mergeCell ref="G8:I8"/>
    <mergeCell ref="D14:F14"/>
    <mergeCell ref="G14:I14"/>
    <mergeCell ref="D11:I11"/>
    <mergeCell ref="D16:F16"/>
    <mergeCell ref="D6:I6"/>
    <mergeCell ref="D5:I5"/>
    <mergeCell ref="D3:I3"/>
    <mergeCell ref="D17:F17"/>
    <mergeCell ref="G17:I17"/>
    <mergeCell ref="D12:F12"/>
    <mergeCell ref="G12:I12"/>
    <mergeCell ref="D9:I9"/>
    <mergeCell ref="D7:F7"/>
    <mergeCell ref="G7:I7"/>
    <mergeCell ref="D13:F13"/>
    <mergeCell ref="G13:I13"/>
    <mergeCell ref="D15:F15"/>
    <mergeCell ref="G15:I15"/>
    <mergeCell ref="G16:I16"/>
    <mergeCell ref="D8:F8"/>
  </mergeCells>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8">
    <tabColor rgb="FF00B0F0"/>
    <pageSetUpPr fitToPage="1"/>
  </sheetPr>
  <dimension ref="B1:K30"/>
  <sheetViews>
    <sheetView showGridLines="0" zoomScale="190" zoomScaleNormal="190" zoomScalePageLayoutView="125" workbookViewId="0">
      <selection activeCell="M7" sqref="M7"/>
    </sheetView>
  </sheetViews>
  <sheetFormatPr baseColWidth="10" defaultRowHeight="12.75" x14ac:dyDescent="0.2"/>
  <cols>
    <col min="1" max="1" width="2.83203125" customWidth="1"/>
    <col min="2" max="2" width="3.33203125" customWidth="1"/>
    <col min="3" max="3" width="5.5" customWidth="1"/>
    <col min="4" max="4" width="17.1640625" customWidth="1"/>
    <col min="5" max="5" width="9.83203125" customWidth="1"/>
    <col min="6" max="6" width="5.5" customWidth="1"/>
    <col min="7" max="7" width="14.1640625" customWidth="1"/>
    <col min="8" max="8" width="19.83203125" customWidth="1"/>
    <col min="9" max="9" width="19.83203125" hidden="1" customWidth="1"/>
    <col min="10" max="11" width="19.83203125" customWidth="1"/>
    <col min="12" max="12" width="4.5" customWidth="1"/>
  </cols>
  <sheetData>
    <row r="1" spans="2:11" ht="9" customHeight="1" thickBot="1" x14ac:dyDescent="0.25"/>
    <row r="2" spans="2:11" ht="13.5" thickBot="1" x14ac:dyDescent="0.25">
      <c r="B2" s="913" t="s">
        <v>737</v>
      </c>
      <c r="C2" s="914"/>
      <c r="D2" s="915"/>
      <c r="E2" s="916"/>
      <c r="F2" s="917"/>
      <c r="G2" s="917"/>
      <c r="H2" s="917"/>
      <c r="I2" s="917"/>
      <c r="J2" s="917"/>
      <c r="K2" s="918"/>
    </row>
    <row r="3" spans="2:11" ht="12" customHeight="1" x14ac:dyDescent="0.2">
      <c r="B3" s="919" t="s">
        <v>451</v>
      </c>
      <c r="C3" s="632" t="s">
        <v>771</v>
      </c>
      <c r="D3" s="633"/>
      <c r="E3" s="633"/>
      <c r="F3" s="633"/>
      <c r="G3" s="562"/>
      <c r="H3" s="870" t="s">
        <v>337</v>
      </c>
      <c r="I3" s="870"/>
      <c r="J3" s="871"/>
      <c r="K3" s="634">
        <v>16</v>
      </c>
    </row>
    <row r="4" spans="2:11" x14ac:dyDescent="0.2">
      <c r="B4" s="920"/>
      <c r="C4" s="635">
        <v>1</v>
      </c>
      <c r="D4" s="607" t="str">
        <f>MID('Pres-02'!$C$30,1,5)</f>
        <v>CI 01</v>
      </c>
      <c r="E4" s="922" t="str">
        <f>IF(ISERROR(VLOOKUP(D4,'Pres-02'!$C$8:$D$22,2,FALSE)),"",VLOOKUP(D4,'Pres-02'!$C$8:$D$22,2,FALSE))</f>
        <v>Développement durable et compétitivité des produits</v>
      </c>
      <c r="F4" s="923"/>
      <c r="G4" s="923"/>
      <c r="H4" s="923"/>
      <c r="I4" s="923"/>
      <c r="J4" s="924"/>
      <c r="K4" s="667"/>
    </row>
    <row r="5" spans="2:11" x14ac:dyDescent="0.2">
      <c r="B5" s="920"/>
      <c r="C5" s="635">
        <v>2</v>
      </c>
      <c r="D5" s="607" t="str">
        <f>MID('Pres-02'!$C$30,7,5)</f>
        <v>CI 06</v>
      </c>
      <c r="E5" s="922" t="str">
        <f>IF(ISERROR(VLOOKUP(D5,'Pres-02'!$C$8:$D$22,2,FALSE)),"",VLOOKUP(D5,'Pres-02'!$C$8:$D$22,2,FALSE))</f>
        <v>Efficacité énergétique lié au comportement des matériaux</v>
      </c>
      <c r="F5" s="923"/>
      <c r="G5" s="923"/>
      <c r="H5" s="923"/>
      <c r="I5" s="923"/>
      <c r="J5" s="924"/>
      <c r="K5" s="667"/>
    </row>
    <row r="6" spans="2:11" ht="13.5" thickBot="1" x14ac:dyDescent="0.25">
      <c r="B6" s="920"/>
      <c r="C6" s="636">
        <v>3</v>
      </c>
      <c r="D6" s="608" t="str">
        <f>MID('Pres-02'!$C$30,13,5)</f>
        <v>CI 15</v>
      </c>
      <c r="E6" s="925" t="str">
        <f>IF(ISERROR(VLOOKUP(D6,'Pres-02'!$C$8:$D$22,2,FALSE)),"",VLOOKUP(D6,'Pres-02'!$C$8:$D$22,2,FALSE))</f>
        <v>Optimisation des paramètres par simulation globale</v>
      </c>
      <c r="F6" s="926"/>
      <c r="G6" s="926"/>
      <c r="H6" s="926"/>
      <c r="I6" s="926"/>
      <c r="J6" s="927"/>
      <c r="K6" s="668"/>
    </row>
    <row r="7" spans="2:11" x14ac:dyDescent="0.2">
      <c r="B7" s="921"/>
      <c r="C7" s="928" t="s">
        <v>406</v>
      </c>
      <c r="D7" s="929"/>
      <c r="E7" s="637">
        <v>3</v>
      </c>
      <c r="F7" s="638" t="s">
        <v>423</v>
      </c>
      <c r="G7" s="930" t="s">
        <v>738</v>
      </c>
      <c r="H7" s="931"/>
      <c r="I7" s="641" t="s">
        <v>458</v>
      </c>
      <c r="J7" s="642">
        <v>3</v>
      </c>
      <c r="K7" s="643" t="s">
        <v>456</v>
      </c>
    </row>
    <row r="8" spans="2:11" ht="13.5" thickBot="1" x14ac:dyDescent="0.25">
      <c r="B8" s="921"/>
      <c r="C8" s="934" t="s">
        <v>457</v>
      </c>
      <c r="D8" s="935"/>
      <c r="E8" s="609">
        <f>E7*8</f>
        <v>24</v>
      </c>
      <c r="F8" s="639" t="s">
        <v>459</v>
      </c>
      <c r="G8" s="932"/>
      <c r="H8" s="933"/>
      <c r="I8" s="644" t="s">
        <v>724</v>
      </c>
      <c r="J8" s="645">
        <v>2</v>
      </c>
      <c r="K8" s="646" t="s">
        <v>736</v>
      </c>
    </row>
    <row r="9" spans="2:11" ht="12.95" customHeight="1" thickBot="1" x14ac:dyDescent="0.25">
      <c r="B9" s="921"/>
      <c r="C9" s="934" t="s">
        <v>460</v>
      </c>
      <c r="D9" s="935"/>
      <c r="E9" s="639">
        <f>E7*J7</f>
        <v>9</v>
      </c>
      <c r="F9" s="639" t="s">
        <v>459</v>
      </c>
      <c r="G9" s="936" t="s">
        <v>735</v>
      </c>
      <c r="H9" s="937"/>
      <c r="I9" s="937"/>
      <c r="J9" s="937"/>
      <c r="K9" s="938"/>
    </row>
    <row r="10" spans="2:11" ht="13.5" thickBot="1" x14ac:dyDescent="0.25">
      <c r="B10" s="921"/>
      <c r="C10" s="939" t="s">
        <v>461</v>
      </c>
      <c r="D10" s="940"/>
      <c r="E10" s="640">
        <f>J8*E7</f>
        <v>6</v>
      </c>
      <c r="F10" s="640" t="s">
        <v>459</v>
      </c>
      <c r="G10" s="647"/>
      <c r="H10" s="648" t="s">
        <v>372</v>
      </c>
      <c r="I10" s="648" t="s">
        <v>740</v>
      </c>
      <c r="J10" s="648" t="s">
        <v>740</v>
      </c>
      <c r="K10" s="649" t="s">
        <v>740</v>
      </c>
    </row>
    <row r="11" spans="2:11" ht="21.75" customHeight="1" thickBot="1" x14ac:dyDescent="0.25">
      <c r="B11" s="920"/>
      <c r="C11" s="941" t="s">
        <v>407</v>
      </c>
      <c r="D11" s="942"/>
      <c r="E11" s="942"/>
      <c r="F11" s="942"/>
      <c r="G11" s="650" t="s">
        <v>411</v>
      </c>
      <c r="H11" s="610" t="s">
        <v>726</v>
      </c>
      <c r="I11" s="611" t="s">
        <v>739</v>
      </c>
      <c r="J11" s="673" t="s">
        <v>780</v>
      </c>
      <c r="K11" s="674" t="s">
        <v>781</v>
      </c>
    </row>
    <row r="12" spans="2:11" s="11" customFormat="1" ht="20.25" customHeight="1" x14ac:dyDescent="0.2">
      <c r="B12" s="920"/>
      <c r="C12" s="943" t="s">
        <v>427</v>
      </c>
      <c r="D12" s="889" t="s">
        <v>280</v>
      </c>
      <c r="E12" s="890"/>
      <c r="F12" s="891" t="s">
        <v>455</v>
      </c>
      <c r="G12" s="651" t="s">
        <v>725</v>
      </c>
      <c r="H12" s="652" t="s">
        <v>455</v>
      </c>
      <c r="I12" s="652" t="s">
        <v>570</v>
      </c>
      <c r="J12" s="652" t="s">
        <v>455</v>
      </c>
      <c r="K12" s="653" t="s">
        <v>455</v>
      </c>
    </row>
    <row r="13" spans="2:11" ht="20.25" customHeight="1" x14ac:dyDescent="0.2">
      <c r="B13" s="920"/>
      <c r="C13" s="888"/>
      <c r="D13" s="906" t="s">
        <v>203</v>
      </c>
      <c r="E13" s="907"/>
      <c r="F13" s="892"/>
      <c r="G13" s="910" t="s">
        <v>412</v>
      </c>
      <c r="H13" s="899"/>
      <c r="I13" s="899"/>
      <c r="J13" s="899"/>
      <c r="K13" s="902"/>
    </row>
    <row r="14" spans="2:11" ht="20.25" customHeight="1" x14ac:dyDescent="0.2">
      <c r="B14" s="920"/>
      <c r="C14" s="888"/>
      <c r="D14" s="906" t="s">
        <v>220</v>
      </c>
      <c r="E14" s="907"/>
      <c r="F14" s="892"/>
      <c r="G14" s="911"/>
      <c r="H14" s="900"/>
      <c r="I14" s="900"/>
      <c r="J14" s="900"/>
      <c r="K14" s="903"/>
    </row>
    <row r="15" spans="2:11" ht="20.25" customHeight="1" thickBot="1" x14ac:dyDescent="0.25">
      <c r="B15" s="920"/>
      <c r="C15" s="905"/>
      <c r="D15" s="908"/>
      <c r="E15" s="909"/>
      <c r="F15" s="893"/>
      <c r="G15" s="912"/>
      <c r="H15" s="901"/>
      <c r="I15" s="901"/>
      <c r="J15" s="901"/>
      <c r="K15" s="904"/>
    </row>
    <row r="16" spans="2:11" ht="20.25" customHeight="1" x14ac:dyDescent="0.2">
      <c r="B16" s="920"/>
      <c r="C16" s="888" t="s">
        <v>428</v>
      </c>
      <c r="D16" s="894" t="s">
        <v>65</v>
      </c>
      <c r="E16" s="896"/>
      <c r="F16" s="891" t="s">
        <v>455</v>
      </c>
      <c r="G16" s="654" t="s">
        <v>414</v>
      </c>
      <c r="H16" s="449">
        <v>3</v>
      </c>
      <c r="I16" s="449">
        <v>4</v>
      </c>
      <c r="J16" s="449">
        <v>3</v>
      </c>
      <c r="K16" s="655">
        <v>3</v>
      </c>
    </row>
    <row r="17" spans="2:11" ht="20.25" customHeight="1" x14ac:dyDescent="0.2">
      <c r="B17" s="920"/>
      <c r="C17" s="888"/>
      <c r="D17" s="906" t="s">
        <v>225</v>
      </c>
      <c r="E17" s="907"/>
      <c r="F17" s="892"/>
      <c r="G17" s="654" t="s">
        <v>413</v>
      </c>
      <c r="H17" s="677">
        <v>5</v>
      </c>
      <c r="I17" s="449">
        <v>1</v>
      </c>
      <c r="J17" s="449">
        <v>5</v>
      </c>
      <c r="K17" s="655">
        <v>5</v>
      </c>
    </row>
    <row r="18" spans="2:11" ht="20.25" customHeight="1" thickBot="1" x14ac:dyDescent="0.25">
      <c r="B18" s="920"/>
      <c r="C18" s="888"/>
      <c r="D18" s="894" t="s">
        <v>36</v>
      </c>
      <c r="E18" s="896"/>
      <c r="F18" s="892"/>
      <c r="G18" s="656" t="s">
        <v>318</v>
      </c>
      <c r="H18" s="675" t="s">
        <v>455</v>
      </c>
      <c r="I18" s="657" t="s">
        <v>422</v>
      </c>
      <c r="J18" s="675" t="s">
        <v>455</v>
      </c>
      <c r="K18" s="676" t="s">
        <v>455</v>
      </c>
    </row>
    <row r="19" spans="2:11" ht="20.25" customHeight="1" thickBot="1" x14ac:dyDescent="0.25">
      <c r="B19" s="920"/>
      <c r="C19" s="905"/>
      <c r="D19" s="908"/>
      <c r="E19" s="909"/>
      <c r="F19" s="893"/>
      <c r="G19" s="658" t="s">
        <v>408</v>
      </c>
      <c r="H19" s="679" t="s">
        <v>784</v>
      </c>
      <c r="I19" s="659"/>
      <c r="J19" s="660"/>
      <c r="K19" s="661"/>
    </row>
    <row r="20" spans="2:11" ht="20.25" customHeight="1" x14ac:dyDescent="0.2">
      <c r="B20" s="920"/>
      <c r="C20" s="888" t="s">
        <v>429</v>
      </c>
      <c r="D20" s="889" t="s">
        <v>67</v>
      </c>
      <c r="E20" s="890"/>
      <c r="F20" s="891" t="s">
        <v>455</v>
      </c>
      <c r="G20" s="654" t="s">
        <v>409</v>
      </c>
      <c r="H20" s="678" t="s">
        <v>782</v>
      </c>
      <c r="I20" s="662"/>
      <c r="J20" s="662"/>
      <c r="K20" s="663"/>
    </row>
    <row r="21" spans="2:11" ht="20.25" customHeight="1" x14ac:dyDescent="0.2">
      <c r="B21" s="920"/>
      <c r="C21" s="888"/>
      <c r="D21" s="894" t="s">
        <v>66</v>
      </c>
      <c r="E21" s="895"/>
      <c r="F21" s="892"/>
      <c r="G21" s="654" t="s">
        <v>410</v>
      </c>
      <c r="H21" s="678" t="s">
        <v>782</v>
      </c>
      <c r="I21" s="662"/>
      <c r="J21" s="662"/>
      <c r="K21" s="663"/>
    </row>
    <row r="22" spans="2:11" ht="20.25" customHeight="1" x14ac:dyDescent="0.2">
      <c r="B22" s="920"/>
      <c r="C22" s="888"/>
      <c r="D22" s="894" t="s">
        <v>182</v>
      </c>
      <c r="E22" s="896"/>
      <c r="F22" s="892"/>
      <c r="G22" s="654" t="s">
        <v>415</v>
      </c>
      <c r="H22" s="678" t="s">
        <v>783</v>
      </c>
      <c r="I22" s="662"/>
      <c r="J22" s="662"/>
      <c r="K22" s="663"/>
    </row>
    <row r="23" spans="2:11" ht="20.25" customHeight="1" thickBot="1" x14ac:dyDescent="0.25">
      <c r="B23" s="920"/>
      <c r="C23" s="888"/>
      <c r="D23" s="897" t="s">
        <v>214</v>
      </c>
      <c r="E23" s="898"/>
      <c r="F23" s="893"/>
      <c r="G23" s="664" t="s">
        <v>416</v>
      </c>
      <c r="H23" s="680" t="s">
        <v>785</v>
      </c>
      <c r="I23" s="665"/>
      <c r="J23" s="665"/>
      <c r="K23" s="666"/>
    </row>
    <row r="24" spans="2:11" ht="13.5" hidden="1" thickBot="1" x14ac:dyDescent="0.25">
      <c r="B24" s="872" t="s">
        <v>426</v>
      </c>
      <c r="C24" s="875" t="s">
        <v>330</v>
      </c>
      <c r="D24" s="876"/>
      <c r="E24" s="876"/>
      <c r="F24" s="876"/>
      <c r="G24" s="87" t="s">
        <v>430</v>
      </c>
      <c r="H24" s="877" t="s">
        <v>331</v>
      </c>
      <c r="I24" s="876"/>
      <c r="J24" s="876"/>
      <c r="K24" s="878"/>
    </row>
    <row r="25" spans="2:11" hidden="1" x14ac:dyDescent="0.2">
      <c r="B25" s="873"/>
      <c r="C25" s="879" t="s">
        <v>329</v>
      </c>
      <c r="D25" s="880"/>
      <c r="E25" s="880"/>
      <c r="F25" s="880"/>
      <c r="G25" s="79" t="s">
        <v>319</v>
      </c>
      <c r="H25" s="885" t="s">
        <v>323</v>
      </c>
      <c r="I25" s="885"/>
      <c r="J25" s="83" t="s">
        <v>324</v>
      </c>
      <c r="K25" s="85" t="s">
        <v>325</v>
      </c>
    </row>
    <row r="26" spans="2:11" hidden="1" x14ac:dyDescent="0.2">
      <c r="B26" s="873"/>
      <c r="C26" s="881"/>
      <c r="D26" s="882"/>
      <c r="E26" s="882"/>
      <c r="F26" s="882"/>
      <c r="G26" s="80" t="s">
        <v>320</v>
      </c>
      <c r="H26" s="886" t="s">
        <v>328</v>
      </c>
      <c r="I26" s="886"/>
      <c r="J26" s="78" t="s">
        <v>326</v>
      </c>
      <c r="K26" s="84" t="s">
        <v>327</v>
      </c>
    </row>
    <row r="27" spans="2:11" ht="13.5" hidden="1" thickBot="1" x14ac:dyDescent="0.25">
      <c r="B27" s="874"/>
      <c r="C27" s="883"/>
      <c r="D27" s="884"/>
      <c r="E27" s="884"/>
      <c r="F27" s="884"/>
      <c r="G27" s="81" t="s">
        <v>321</v>
      </c>
      <c r="H27" s="887" t="s">
        <v>327</v>
      </c>
      <c r="I27" s="887"/>
      <c r="J27" s="86" t="s">
        <v>328</v>
      </c>
      <c r="K27" s="82" t="s">
        <v>326</v>
      </c>
    </row>
    <row r="28" spans="2:11" ht="45" hidden="1" customHeight="1" x14ac:dyDescent="0.2">
      <c r="C28" s="868" t="s">
        <v>64</v>
      </c>
      <c r="D28" s="868"/>
      <c r="E28" s="868"/>
      <c r="F28" s="868"/>
      <c r="G28" s="868"/>
      <c r="H28" s="868"/>
      <c r="I28" s="868"/>
      <c r="J28" s="868"/>
      <c r="K28" s="868"/>
    </row>
    <row r="29" spans="2:11" ht="13.5" hidden="1" thickBot="1" x14ac:dyDescent="0.25">
      <c r="C29" s="869" t="s">
        <v>462</v>
      </c>
      <c r="D29" s="869"/>
    </row>
    <row r="30" spans="2:11" x14ac:dyDescent="0.2">
      <c r="B30" s="672"/>
      <c r="C30" s="672"/>
    </row>
  </sheetData>
  <mergeCells count="46">
    <mergeCell ref="B2:D2"/>
    <mergeCell ref="E2:K2"/>
    <mergeCell ref="B3:B23"/>
    <mergeCell ref="E4:J4"/>
    <mergeCell ref="E5:J5"/>
    <mergeCell ref="E6:J6"/>
    <mergeCell ref="C7:D7"/>
    <mergeCell ref="G7:H8"/>
    <mergeCell ref="C8:D8"/>
    <mergeCell ref="D14:E14"/>
    <mergeCell ref="D15:E15"/>
    <mergeCell ref="C9:D9"/>
    <mergeCell ref="G9:K9"/>
    <mergeCell ref="C10:D10"/>
    <mergeCell ref="C11:F11"/>
    <mergeCell ref="C12:C15"/>
    <mergeCell ref="D12:E12"/>
    <mergeCell ref="F12:F15"/>
    <mergeCell ref="D13:E13"/>
    <mergeCell ref="G13:G15"/>
    <mergeCell ref="H13:H15"/>
    <mergeCell ref="I13:I15"/>
    <mergeCell ref="J13:J15"/>
    <mergeCell ref="K13:K15"/>
    <mergeCell ref="C16:C19"/>
    <mergeCell ref="D16:E16"/>
    <mergeCell ref="F16:F19"/>
    <mergeCell ref="D17:E17"/>
    <mergeCell ref="D18:E18"/>
    <mergeCell ref="D19:E19"/>
    <mergeCell ref="C28:K28"/>
    <mergeCell ref="C29:D29"/>
    <mergeCell ref="H3:J3"/>
    <mergeCell ref="B24:B27"/>
    <mergeCell ref="C24:F24"/>
    <mergeCell ref="H24:K24"/>
    <mergeCell ref="C25:F27"/>
    <mergeCell ref="H25:I25"/>
    <mergeCell ref="H26:I26"/>
    <mergeCell ref="H27:I27"/>
    <mergeCell ref="C20:C23"/>
    <mergeCell ref="D20:E20"/>
    <mergeCell ref="F20:F23"/>
    <mergeCell ref="D21:E21"/>
    <mergeCell ref="D22:E22"/>
    <mergeCell ref="D23:E23"/>
  </mergeCells>
  <dataValidations count="1">
    <dataValidation type="list" allowBlank="1" showInputMessage="1" showErrorMessage="1" sqref="H10:K10">
      <formula1>"Etude de dossier,Activité pratique"</formula1>
    </dataValidation>
  </dataValidations>
  <printOptions horizontalCentered="1" verticalCentered="1"/>
  <pageMargins left="0.31" right="0.38" top="0.5" bottom="0.5" header="0.5" footer="0.5"/>
  <pageSetup paperSize="9" orientation="landscape" horizontalDpi="4294967292" verticalDpi="4294967292"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21">
    <tabColor rgb="FF00B0F0"/>
  </sheetPr>
  <dimension ref="A1:T57"/>
  <sheetViews>
    <sheetView topLeftCell="A28" zoomScale="130" zoomScaleNormal="130" workbookViewId="0">
      <selection activeCell="C32" sqref="C32:J33"/>
    </sheetView>
  </sheetViews>
  <sheetFormatPr baseColWidth="10" defaultColWidth="10.83203125" defaultRowHeight="12.75" x14ac:dyDescent="0.2"/>
  <cols>
    <col min="1" max="1" width="3.1640625" style="13" customWidth="1"/>
    <col min="2" max="2" width="26.6640625" style="13" customWidth="1"/>
    <col min="3" max="5" width="5.1640625" style="13" customWidth="1"/>
    <col min="6" max="6" width="17" style="13" customWidth="1"/>
    <col min="7" max="8" width="10.83203125" style="13"/>
    <col min="9" max="9" width="68.5" style="13" customWidth="1"/>
    <col min="10" max="10" width="10.83203125" style="13" customWidth="1"/>
    <col min="11" max="11" width="3.6640625" style="13" customWidth="1"/>
    <col min="12" max="12" width="10.83203125" style="13"/>
    <col min="13" max="13" width="4.83203125" style="13" customWidth="1"/>
    <col min="14" max="16384" width="10.83203125" style="13"/>
  </cols>
  <sheetData>
    <row r="1" spans="1:11" ht="13.5" thickBot="1" x14ac:dyDescent="0.25">
      <c r="A1" s="373"/>
      <c r="B1" s="373"/>
      <c r="C1" s="373"/>
      <c r="D1" s="373"/>
      <c r="E1" s="373"/>
      <c r="F1" s="373"/>
      <c r="G1" s="373"/>
      <c r="H1" s="373"/>
      <c r="I1" s="373"/>
      <c r="J1" s="373"/>
      <c r="K1" s="373"/>
    </row>
    <row r="2" spans="1:11" ht="21" thickBot="1" x14ac:dyDescent="0.35">
      <c r="A2" s="373"/>
      <c r="B2" s="617" t="s">
        <v>371</v>
      </c>
      <c r="C2" s="944" t="s">
        <v>372</v>
      </c>
      <c r="D2" s="944"/>
      <c r="E2" s="944"/>
      <c r="F2" s="944"/>
      <c r="G2" s="944"/>
      <c r="H2" s="944"/>
      <c r="I2" s="944"/>
      <c r="J2" s="944"/>
      <c r="K2" s="373"/>
    </row>
    <row r="3" spans="1:11" x14ac:dyDescent="0.2">
      <c r="A3" s="373"/>
      <c r="B3" s="373"/>
      <c r="C3" s="373"/>
      <c r="D3" s="373"/>
      <c r="E3" s="373"/>
      <c r="F3" s="373"/>
      <c r="G3" s="373"/>
      <c r="H3" s="373"/>
      <c r="I3" s="373"/>
      <c r="J3" s="373"/>
      <c r="K3" s="373"/>
    </row>
    <row r="4" spans="1:11" ht="22.5" customHeight="1" x14ac:dyDescent="0.2">
      <c r="A4" s="373"/>
      <c r="B4" s="618" t="s">
        <v>373</v>
      </c>
      <c r="C4" s="945" t="s">
        <v>372</v>
      </c>
      <c r="D4" s="945"/>
      <c r="E4" s="945"/>
      <c r="F4" s="945"/>
      <c r="G4" s="945"/>
      <c r="H4" s="945"/>
      <c r="I4" s="945"/>
      <c r="J4" s="945"/>
      <c r="K4" s="373"/>
    </row>
    <row r="5" spans="1:11" ht="23.25" customHeight="1" x14ac:dyDescent="0.2">
      <c r="A5" s="373"/>
      <c r="B5" s="618" t="s">
        <v>374</v>
      </c>
      <c r="C5" s="946"/>
      <c r="D5" s="946"/>
      <c r="E5" s="946"/>
      <c r="F5" s="946"/>
      <c r="G5" s="946"/>
      <c r="H5" s="946"/>
      <c r="I5" s="946"/>
      <c r="J5" s="946"/>
      <c r="K5" s="373"/>
    </row>
    <row r="6" spans="1:11" ht="24.75" customHeight="1" x14ac:dyDescent="0.2">
      <c r="A6" s="373"/>
      <c r="B6" s="618" t="s">
        <v>414</v>
      </c>
      <c r="C6" s="946"/>
      <c r="D6" s="946"/>
      <c r="E6" s="946"/>
      <c r="F6" s="946"/>
      <c r="G6" s="946"/>
      <c r="H6" s="946"/>
      <c r="I6" s="946"/>
      <c r="J6" s="946"/>
      <c r="K6" s="373"/>
    </row>
    <row r="7" spans="1:11" ht="36.75" customHeight="1" x14ac:dyDescent="0.2">
      <c r="A7" s="373"/>
      <c r="B7" s="618" t="s">
        <v>376</v>
      </c>
      <c r="C7" s="946"/>
      <c r="D7" s="946"/>
      <c r="E7" s="946"/>
      <c r="F7" s="946"/>
      <c r="G7" s="946"/>
      <c r="H7" s="946"/>
      <c r="I7" s="946"/>
      <c r="J7" s="946"/>
      <c r="K7" s="373"/>
    </row>
    <row r="8" spans="1:11" x14ac:dyDescent="0.2">
      <c r="A8" s="373"/>
      <c r="B8" s="613"/>
      <c r="C8" s="613"/>
      <c r="D8" s="373"/>
      <c r="E8" s="373"/>
      <c r="F8" s="373"/>
      <c r="G8" s="373"/>
      <c r="H8" s="373"/>
      <c r="I8" s="373"/>
      <c r="J8" s="373"/>
      <c r="K8" s="373"/>
    </row>
    <row r="9" spans="1:11" ht="20.25" x14ac:dyDescent="0.2">
      <c r="A9" s="373"/>
      <c r="B9" s="947" t="s">
        <v>377</v>
      </c>
      <c r="C9" s="619">
        <v>1</v>
      </c>
      <c r="D9" s="946"/>
      <c r="E9" s="946"/>
      <c r="F9" s="946"/>
      <c r="G9" s="946"/>
      <c r="H9" s="946"/>
      <c r="I9" s="946"/>
      <c r="J9" s="847"/>
      <c r="K9" s="373"/>
    </row>
    <row r="10" spans="1:11" ht="20.25" x14ac:dyDescent="0.2">
      <c r="A10" s="373"/>
      <c r="B10" s="958"/>
      <c r="C10" s="619">
        <v>2</v>
      </c>
      <c r="D10" s="946"/>
      <c r="E10" s="946"/>
      <c r="F10" s="946"/>
      <c r="G10" s="946"/>
      <c r="H10" s="946"/>
      <c r="I10" s="946"/>
      <c r="J10" s="847"/>
      <c r="K10" s="373"/>
    </row>
    <row r="11" spans="1:11" ht="20.25" x14ac:dyDescent="0.2">
      <c r="A11" s="373"/>
      <c r="B11" s="958"/>
      <c r="C11" s="619">
        <v>3</v>
      </c>
      <c r="D11" s="946"/>
      <c r="E11" s="946"/>
      <c r="F11" s="946"/>
      <c r="G11" s="946"/>
      <c r="H11" s="946"/>
      <c r="I11" s="946"/>
      <c r="J11" s="847"/>
      <c r="K11" s="373"/>
    </row>
    <row r="12" spans="1:11" x14ac:dyDescent="0.2">
      <c r="A12" s="373"/>
      <c r="B12" s="614"/>
      <c r="C12" s="614"/>
      <c r="D12" s="373"/>
      <c r="E12" s="373"/>
      <c r="F12" s="373"/>
      <c r="G12" s="373"/>
      <c r="H12" s="373"/>
      <c r="I12" s="373"/>
      <c r="J12" s="373"/>
      <c r="K12" s="373"/>
    </row>
    <row r="13" spans="1:11" ht="20.25" x14ac:dyDescent="0.3">
      <c r="A13" s="373"/>
      <c r="B13" s="958" t="s">
        <v>284</v>
      </c>
      <c r="C13" s="669" t="s">
        <v>757</v>
      </c>
      <c r="D13" s="946"/>
      <c r="E13" s="946"/>
      <c r="F13" s="946"/>
      <c r="G13" s="946"/>
      <c r="H13" s="946"/>
      <c r="I13" s="946"/>
      <c r="J13" s="847"/>
      <c r="K13" s="373"/>
    </row>
    <row r="14" spans="1:11" ht="20.25" x14ac:dyDescent="0.3">
      <c r="A14" s="373"/>
      <c r="B14" s="958"/>
      <c r="C14" s="669" t="s">
        <v>758</v>
      </c>
      <c r="D14" s="946"/>
      <c r="E14" s="946"/>
      <c r="F14" s="946"/>
      <c r="G14" s="946"/>
      <c r="H14" s="946"/>
      <c r="I14" s="946"/>
      <c r="J14" s="847"/>
      <c r="K14" s="373"/>
    </row>
    <row r="15" spans="1:11" ht="20.25" x14ac:dyDescent="0.3">
      <c r="A15" s="373"/>
      <c r="B15" s="958"/>
      <c r="C15" s="669" t="s">
        <v>759</v>
      </c>
      <c r="D15" s="946"/>
      <c r="E15" s="946"/>
      <c r="F15" s="946"/>
      <c r="G15" s="946"/>
      <c r="H15" s="946"/>
      <c r="I15" s="946"/>
      <c r="J15" s="847"/>
      <c r="K15" s="373"/>
    </row>
    <row r="16" spans="1:11" ht="20.25" x14ac:dyDescent="0.3">
      <c r="A16" s="373"/>
      <c r="B16" s="958"/>
      <c r="C16" s="669" t="s">
        <v>760</v>
      </c>
      <c r="D16" s="946"/>
      <c r="E16" s="946"/>
      <c r="F16" s="946"/>
      <c r="G16" s="946"/>
      <c r="H16" s="946"/>
      <c r="I16" s="946"/>
      <c r="J16" s="847"/>
      <c r="K16" s="373"/>
    </row>
    <row r="17" spans="1:20" x14ac:dyDescent="0.2">
      <c r="A17" s="373"/>
      <c r="B17" s="613"/>
      <c r="C17" s="613"/>
      <c r="D17" s="373"/>
      <c r="E17" s="615"/>
      <c r="F17" s="615"/>
      <c r="G17" s="615"/>
      <c r="H17" s="615"/>
      <c r="I17" s="615"/>
      <c r="J17" s="615"/>
      <c r="K17" s="373"/>
    </row>
    <row r="18" spans="1:20" ht="21" x14ac:dyDescent="0.2">
      <c r="A18" s="373"/>
      <c r="B18" s="947" t="s">
        <v>286</v>
      </c>
      <c r="C18" s="959"/>
      <c r="D18" s="959"/>
      <c r="E18" s="959"/>
      <c r="F18" s="959"/>
      <c r="G18" s="959"/>
      <c r="H18" s="959"/>
      <c r="I18" s="959"/>
      <c r="J18" s="847"/>
      <c r="K18" s="373"/>
    </row>
    <row r="19" spans="1:20" ht="21" x14ac:dyDescent="0.2">
      <c r="A19" s="373"/>
      <c r="B19" s="947"/>
      <c r="C19" s="959"/>
      <c r="D19" s="959"/>
      <c r="E19" s="959"/>
      <c r="F19" s="959"/>
      <c r="G19" s="959"/>
      <c r="H19" s="959"/>
      <c r="I19" s="959"/>
      <c r="J19" s="847"/>
      <c r="K19" s="373"/>
    </row>
    <row r="20" spans="1:20" ht="21" x14ac:dyDescent="0.2">
      <c r="A20" s="373"/>
      <c r="B20" s="947"/>
      <c r="C20" s="959"/>
      <c r="D20" s="959"/>
      <c r="E20" s="959"/>
      <c r="F20" s="959"/>
      <c r="G20" s="959"/>
      <c r="H20" s="959"/>
      <c r="I20" s="959"/>
      <c r="J20" s="847"/>
      <c r="K20" s="373"/>
    </row>
    <row r="21" spans="1:20" ht="15" x14ac:dyDescent="0.2">
      <c r="A21" s="373"/>
      <c r="B21" s="614"/>
      <c r="C21" s="614"/>
      <c r="D21" s="616"/>
      <c r="E21" s="373"/>
      <c r="F21" s="373"/>
      <c r="G21" s="373"/>
      <c r="H21" s="373"/>
      <c r="I21" s="373"/>
      <c r="J21" s="373"/>
      <c r="K21" s="373"/>
    </row>
    <row r="22" spans="1:20" ht="20.25" x14ac:dyDescent="0.2">
      <c r="A22" s="373"/>
      <c r="B22" s="948" t="s">
        <v>298</v>
      </c>
      <c r="C22" s="952" t="s">
        <v>623</v>
      </c>
      <c r="D22" s="952"/>
      <c r="E22" s="952"/>
      <c r="F22" s="952"/>
      <c r="G22" s="952"/>
      <c r="H22" s="952"/>
      <c r="I22" s="952"/>
      <c r="J22" s="951"/>
      <c r="K22" s="373"/>
      <c r="M22" s="565"/>
      <c r="N22" s="607" t="str">
        <f>MID('Pres-02'!$C$30,1,5)</f>
        <v>CI 01</v>
      </c>
      <c r="O22" s="922" t="str">
        <f>IF(ISERROR(VLOOKUP(N22,'Pres-02'!$C$8:$D$22,2,FALSE)),"",VLOOKUP(N22,'Pres-02'!$C$8:$D$22,2,FALSE))</f>
        <v>Développement durable et compétitivité des produits</v>
      </c>
      <c r="P22" s="923"/>
      <c r="Q22" s="923"/>
      <c r="R22" s="923"/>
      <c r="S22" s="923"/>
      <c r="T22" s="924"/>
    </row>
    <row r="23" spans="1:20" ht="20.25" x14ac:dyDescent="0.3">
      <c r="A23" s="373"/>
      <c r="B23" s="949"/>
      <c r="C23" s="620"/>
      <c r="D23" s="946" t="str">
        <f>IF(M22&lt;&gt;"",N22&amp;"-"&amp;O22,"")</f>
        <v/>
      </c>
      <c r="E23" s="946"/>
      <c r="F23" s="946"/>
      <c r="G23" s="946"/>
      <c r="H23" s="946"/>
      <c r="I23" s="946"/>
      <c r="J23" s="951"/>
      <c r="K23" s="373"/>
      <c r="M23" s="565" t="s">
        <v>628</v>
      </c>
      <c r="N23" s="607" t="str">
        <f>MID('Pres-02'!$C$30,7,5)</f>
        <v>CI 06</v>
      </c>
      <c r="O23" s="922" t="str">
        <f>IF(ISERROR(VLOOKUP(N23,'Pres-02'!$C$8:$D$22,2,FALSE)),"",VLOOKUP(N23,'Pres-02'!$C$8:$D$22,2,FALSE))</f>
        <v>Efficacité énergétique lié au comportement des matériaux</v>
      </c>
      <c r="P23" s="923"/>
      <c r="Q23" s="923"/>
      <c r="R23" s="923"/>
      <c r="S23" s="923"/>
      <c r="T23" s="924"/>
    </row>
    <row r="24" spans="1:20" ht="21" thickBot="1" x14ac:dyDescent="0.35">
      <c r="A24" s="373"/>
      <c r="B24" s="949"/>
      <c r="C24" s="620"/>
      <c r="D24" s="946" t="str">
        <f>IF(M23&lt;&gt;"",N23&amp;"-"&amp;O23,"")</f>
        <v>CI 06-Efficacité énergétique lié au comportement des matériaux</v>
      </c>
      <c r="E24" s="946"/>
      <c r="F24" s="946"/>
      <c r="G24" s="946"/>
      <c r="H24" s="946"/>
      <c r="I24" s="946"/>
      <c r="J24" s="951"/>
      <c r="K24" s="373"/>
      <c r="M24" s="29"/>
      <c r="N24" s="608" t="str">
        <f>MID('Pres-02'!$C$30,13,5)</f>
        <v>CI 15</v>
      </c>
      <c r="O24" s="925" t="str">
        <f>IF(ISERROR(VLOOKUP(N24,'Pres-02'!$C$8:$D$22,2,FALSE)),"",VLOOKUP(N24,'Pres-02'!$C$8:$D$22,2,FALSE))</f>
        <v>Optimisation des paramètres par simulation globale</v>
      </c>
      <c r="P24" s="926"/>
      <c r="Q24" s="926"/>
      <c r="R24" s="926"/>
      <c r="S24" s="926"/>
      <c r="T24" s="927"/>
    </row>
    <row r="25" spans="1:20" ht="20.25" x14ac:dyDescent="0.3">
      <c r="A25" s="373"/>
      <c r="B25" s="949"/>
      <c r="C25" s="620"/>
      <c r="D25" s="946" t="str">
        <f>IF(M24&lt;&gt;"",N24&amp;"-"&amp;O24,"")</f>
        <v/>
      </c>
      <c r="E25" s="946"/>
      <c r="F25" s="946"/>
      <c r="G25" s="946"/>
      <c r="H25" s="946"/>
      <c r="I25" s="946"/>
      <c r="J25" s="951"/>
      <c r="K25" s="373"/>
    </row>
    <row r="26" spans="1:20" ht="20.25" x14ac:dyDescent="0.2">
      <c r="A26" s="373"/>
      <c r="B26" s="949"/>
      <c r="C26" s="952" t="s">
        <v>745</v>
      </c>
      <c r="D26" s="952"/>
      <c r="E26" s="952"/>
      <c r="F26" s="952"/>
      <c r="G26" s="952"/>
      <c r="H26" s="952"/>
      <c r="I26" s="952"/>
      <c r="J26" s="951"/>
      <c r="K26" s="373"/>
    </row>
    <row r="27" spans="1:20" ht="220.5" customHeight="1" x14ac:dyDescent="0.2">
      <c r="A27" s="373"/>
      <c r="B27" s="950"/>
      <c r="C27" s="376"/>
      <c r="D27" s="955" t="str">
        <f>'Pres-03 - OBJ-&gt;COMP-&gt;SAV'!AJ35</f>
        <v xml:space="preserve">CO1.1 - Justifier les choix des matériaux, des structures d'un système et les énergies mises en oeuvre dans une approche de développement durable :
1.1 - Compétitivité et créativité
1.2 - Éco-conception
3.1 - Structures matérielles et/ou logicielles
CO2.2 - Justifier les solutions constructives d'un système au regard des impacts environnementaux et économiques engendrés tout au long de son cycle de vie :
1.1 - Compétitivité et créativité
3.1 - Structures matérielles et/ou logicielles
3.2 - Constituants d’un système
CO5.3 - Evaluer un écart entre le comportement du réel et le comportement du modèle en fonction des paramètres proposés :
2.3 - Approche comportementale
CO6.2 - Décrire le fonctionnement et/ou l'exploitation d'un système en utilisant l'outil de description le plus pertinent :
2.2 - Les outils de représentation
</v>
      </c>
      <c r="E27" s="955"/>
      <c r="F27" s="955"/>
      <c r="G27" s="955"/>
      <c r="H27" s="955"/>
      <c r="I27" s="955"/>
      <c r="J27" s="956"/>
      <c r="K27" s="373"/>
    </row>
    <row r="28" spans="1:20" x14ac:dyDescent="0.2">
      <c r="A28" s="373"/>
      <c r="B28" s="373"/>
      <c r="C28" s="373"/>
      <c r="D28" s="373"/>
      <c r="E28" s="373"/>
      <c r="F28" s="373"/>
      <c r="G28" s="373"/>
      <c r="H28" s="373"/>
      <c r="I28" s="373"/>
      <c r="J28" s="373"/>
      <c r="K28" s="373"/>
    </row>
    <row r="29" spans="1:20" ht="45.75" customHeight="1" x14ac:dyDescent="0.2">
      <c r="A29" s="373"/>
      <c r="B29" s="948" t="s">
        <v>742</v>
      </c>
      <c r="C29" s="957" t="s">
        <v>744</v>
      </c>
      <c r="D29" s="957"/>
      <c r="E29" s="957"/>
      <c r="F29" s="957"/>
      <c r="G29" s="957"/>
      <c r="H29" s="957"/>
      <c r="I29" s="957"/>
      <c r="J29" s="954"/>
      <c r="K29" s="373"/>
    </row>
    <row r="30" spans="1:20" ht="20.25" x14ac:dyDescent="0.2">
      <c r="A30" s="373"/>
      <c r="B30" s="950"/>
      <c r="C30" s="946"/>
      <c r="D30" s="946"/>
      <c r="E30" s="946"/>
      <c r="F30" s="946"/>
      <c r="G30" s="946"/>
      <c r="H30" s="946"/>
      <c r="I30" s="946"/>
      <c r="J30" s="951"/>
      <c r="K30" s="373"/>
    </row>
    <row r="31" spans="1:20" x14ac:dyDescent="0.2">
      <c r="A31" s="373"/>
      <c r="B31" s="373"/>
      <c r="C31" s="373"/>
      <c r="D31" s="373"/>
      <c r="E31" s="373"/>
      <c r="F31" s="373"/>
      <c r="G31" s="373"/>
      <c r="H31" s="373"/>
      <c r="I31" s="373"/>
      <c r="J31" s="373"/>
      <c r="K31" s="373"/>
    </row>
    <row r="32" spans="1:20" ht="41.1" customHeight="1" x14ac:dyDescent="0.2">
      <c r="A32" s="373"/>
      <c r="B32" s="947" t="s">
        <v>743</v>
      </c>
      <c r="C32" s="953" t="s">
        <v>746</v>
      </c>
      <c r="D32" s="953"/>
      <c r="E32" s="953"/>
      <c r="F32" s="953"/>
      <c r="G32" s="953"/>
      <c r="H32" s="953"/>
      <c r="I32" s="953"/>
      <c r="J32" s="954"/>
      <c r="K32" s="373"/>
      <c r="N32" s="563"/>
    </row>
    <row r="33" spans="1:11" ht="38.1" customHeight="1" x14ac:dyDescent="0.2">
      <c r="A33" s="373"/>
      <c r="B33" s="947"/>
      <c r="C33" s="953"/>
      <c r="D33" s="953"/>
      <c r="E33" s="953"/>
      <c r="F33" s="953"/>
      <c r="G33" s="953"/>
      <c r="H33" s="953"/>
      <c r="I33" s="953"/>
      <c r="J33" s="954"/>
      <c r="K33" s="373"/>
    </row>
    <row r="34" spans="1:11" x14ac:dyDescent="0.2">
      <c r="A34" s="373"/>
      <c r="B34" s="373"/>
      <c r="C34" s="373"/>
      <c r="D34" s="373"/>
      <c r="E34" s="373"/>
      <c r="F34" s="373"/>
      <c r="G34" s="373"/>
      <c r="H34" s="373"/>
      <c r="I34" s="373"/>
      <c r="J34" s="373"/>
      <c r="K34" s="373"/>
    </row>
    <row r="35" spans="1:11" ht="20.25" x14ac:dyDescent="0.3">
      <c r="A35" s="373"/>
      <c r="B35" s="948" t="s">
        <v>741</v>
      </c>
      <c r="C35" s="621">
        <v>1</v>
      </c>
      <c r="D35" s="622" t="s">
        <v>747</v>
      </c>
      <c r="E35" s="623"/>
      <c r="F35" s="623"/>
      <c r="G35" s="623"/>
      <c r="H35" s="623"/>
      <c r="I35" s="624"/>
      <c r="J35" s="625"/>
      <c r="K35" s="373"/>
    </row>
    <row r="36" spans="1:11" ht="20.25" x14ac:dyDescent="0.3">
      <c r="A36" s="373"/>
      <c r="B36" s="949"/>
      <c r="C36" s="621"/>
      <c r="D36" s="626"/>
      <c r="E36" s="623" t="s">
        <v>769</v>
      </c>
      <c r="F36" s="623"/>
      <c r="G36" s="623"/>
      <c r="H36" s="623"/>
      <c r="I36" s="624"/>
      <c r="J36" s="625"/>
      <c r="K36" s="373"/>
    </row>
    <row r="37" spans="1:11" ht="20.25" x14ac:dyDescent="0.3">
      <c r="A37" s="373"/>
      <c r="B37" s="949"/>
      <c r="C37" s="621"/>
      <c r="D37" s="626"/>
      <c r="E37" s="623" t="s">
        <v>770</v>
      </c>
      <c r="F37" s="623"/>
      <c r="G37" s="623"/>
      <c r="H37" s="623"/>
      <c r="I37" s="624"/>
      <c r="J37" s="625"/>
      <c r="K37" s="373"/>
    </row>
    <row r="38" spans="1:11" ht="20.25" x14ac:dyDescent="0.3">
      <c r="A38" s="373"/>
      <c r="B38" s="949"/>
      <c r="C38" s="621"/>
      <c r="D38" s="626"/>
      <c r="E38" s="629" t="s">
        <v>761</v>
      </c>
      <c r="F38" s="629"/>
      <c r="G38" s="629"/>
      <c r="H38" s="629"/>
      <c r="I38" s="630"/>
      <c r="J38" s="625"/>
      <c r="K38" s="373"/>
    </row>
    <row r="39" spans="1:11" ht="20.25" x14ac:dyDescent="0.3">
      <c r="A39" s="373"/>
      <c r="B39" s="949"/>
      <c r="C39" s="621"/>
      <c r="D39" s="626"/>
      <c r="E39" s="623"/>
      <c r="F39" s="631" t="s">
        <v>762</v>
      </c>
      <c r="G39" s="623"/>
      <c r="H39" s="623"/>
      <c r="I39" s="624"/>
      <c r="J39" s="625"/>
      <c r="K39" s="373"/>
    </row>
    <row r="40" spans="1:11" ht="20.25" x14ac:dyDescent="0.3">
      <c r="A40" s="373"/>
      <c r="B40" s="949"/>
      <c r="C40" s="621">
        <v>2</v>
      </c>
      <c r="D40" s="622" t="s">
        <v>748</v>
      </c>
      <c r="E40" s="623"/>
      <c r="F40" s="623"/>
      <c r="G40" s="623"/>
      <c r="H40" s="623"/>
      <c r="I40" s="624"/>
      <c r="J40" s="625"/>
      <c r="K40" s="373"/>
    </row>
    <row r="41" spans="1:11" ht="20.25" x14ac:dyDescent="0.3">
      <c r="A41" s="373"/>
      <c r="B41" s="949"/>
      <c r="C41" s="621"/>
      <c r="D41" s="626"/>
      <c r="E41" s="623" t="s">
        <v>763</v>
      </c>
      <c r="F41" s="623"/>
      <c r="G41" s="623"/>
      <c r="H41" s="623"/>
      <c r="I41" s="624"/>
      <c r="J41" s="625"/>
      <c r="K41" s="373"/>
    </row>
    <row r="42" spans="1:11" ht="20.25" x14ac:dyDescent="0.3">
      <c r="A42" s="373"/>
      <c r="B42" s="949"/>
      <c r="C42" s="621"/>
      <c r="D42" s="626"/>
      <c r="E42" s="623" t="s">
        <v>764</v>
      </c>
      <c r="F42" s="623"/>
      <c r="G42" s="623"/>
      <c r="H42" s="623"/>
      <c r="I42" s="624"/>
      <c r="J42" s="625"/>
      <c r="K42" s="373"/>
    </row>
    <row r="43" spans="1:11" ht="20.25" x14ac:dyDescent="0.3">
      <c r="A43" s="373"/>
      <c r="B43" s="949"/>
      <c r="C43" s="621"/>
      <c r="D43" s="626"/>
      <c r="E43" s="623" t="s">
        <v>765</v>
      </c>
      <c r="F43" s="623"/>
      <c r="G43" s="623"/>
      <c r="H43" s="623"/>
      <c r="I43" s="624"/>
      <c r="J43" s="625"/>
      <c r="K43" s="373"/>
    </row>
    <row r="44" spans="1:11" ht="20.25" x14ac:dyDescent="0.3">
      <c r="A44" s="373"/>
      <c r="B44" s="949"/>
      <c r="C44" s="621">
        <v>3</v>
      </c>
      <c r="D44" s="622" t="s">
        <v>749</v>
      </c>
      <c r="E44" s="623"/>
      <c r="F44" s="623"/>
      <c r="G44" s="623"/>
      <c r="H44" s="623"/>
      <c r="I44" s="624"/>
      <c r="J44" s="625"/>
      <c r="K44" s="373"/>
    </row>
    <row r="45" spans="1:11" ht="20.25" x14ac:dyDescent="0.3">
      <c r="A45" s="373"/>
      <c r="B45" s="949"/>
      <c r="C45" s="621"/>
      <c r="D45" s="626"/>
      <c r="E45" s="623" t="s">
        <v>750</v>
      </c>
      <c r="F45" s="623"/>
      <c r="G45" s="623"/>
      <c r="H45" s="623"/>
      <c r="I45" s="624"/>
      <c r="J45" s="625"/>
      <c r="K45" s="373"/>
    </row>
    <row r="46" spans="1:11" ht="20.25" x14ac:dyDescent="0.3">
      <c r="A46" s="373"/>
      <c r="B46" s="949"/>
      <c r="C46" s="621"/>
      <c r="D46" s="626"/>
      <c r="E46" s="623"/>
      <c r="F46" s="623" t="s">
        <v>766</v>
      </c>
      <c r="G46" s="623"/>
      <c r="H46" s="623"/>
      <c r="I46" s="624"/>
      <c r="J46" s="625"/>
      <c r="K46" s="373"/>
    </row>
    <row r="47" spans="1:11" ht="20.25" x14ac:dyDescent="0.3">
      <c r="A47" s="373"/>
      <c r="B47" s="949"/>
      <c r="C47" s="621"/>
      <c r="D47" s="626"/>
      <c r="E47" s="623" t="s">
        <v>751</v>
      </c>
      <c r="F47" s="623"/>
      <c r="G47" s="623"/>
      <c r="H47" s="623"/>
      <c r="I47" s="624"/>
      <c r="J47" s="625"/>
      <c r="K47" s="373"/>
    </row>
    <row r="48" spans="1:11" ht="20.25" x14ac:dyDescent="0.3">
      <c r="A48" s="373"/>
      <c r="B48" s="949"/>
      <c r="C48" s="621"/>
      <c r="D48" s="626"/>
      <c r="E48" s="623"/>
      <c r="F48" s="623" t="s">
        <v>767</v>
      </c>
      <c r="G48" s="623"/>
      <c r="H48" s="623"/>
      <c r="I48" s="624"/>
      <c r="J48" s="625"/>
      <c r="K48" s="373"/>
    </row>
    <row r="49" spans="1:11" ht="20.25" x14ac:dyDescent="0.3">
      <c r="A49" s="373"/>
      <c r="B49" s="949"/>
      <c r="C49" s="621"/>
      <c r="D49" s="626"/>
      <c r="E49" s="623"/>
      <c r="F49" s="623" t="s">
        <v>752</v>
      </c>
      <c r="G49" s="623"/>
      <c r="H49" s="623"/>
      <c r="I49" s="624"/>
      <c r="J49" s="625"/>
      <c r="K49" s="373"/>
    </row>
    <row r="50" spans="1:11" ht="20.25" x14ac:dyDescent="0.3">
      <c r="A50" s="373"/>
      <c r="B50" s="949"/>
      <c r="C50" s="621">
        <v>4</v>
      </c>
      <c r="D50" s="622" t="s">
        <v>753</v>
      </c>
      <c r="E50" s="623"/>
      <c r="F50" s="623"/>
      <c r="G50" s="623"/>
      <c r="H50" s="623"/>
      <c r="I50" s="624"/>
      <c r="J50" s="625"/>
      <c r="K50" s="373"/>
    </row>
    <row r="51" spans="1:11" ht="20.25" x14ac:dyDescent="0.3">
      <c r="A51" s="373"/>
      <c r="B51" s="949"/>
      <c r="C51" s="621"/>
      <c r="D51" s="626"/>
      <c r="E51" s="623" t="s">
        <v>754</v>
      </c>
      <c r="F51" s="623"/>
      <c r="G51" s="623"/>
      <c r="H51" s="623"/>
      <c r="I51" s="624"/>
      <c r="J51" s="625"/>
      <c r="K51" s="373"/>
    </row>
    <row r="52" spans="1:11" ht="20.25" x14ac:dyDescent="0.3">
      <c r="A52" s="373"/>
      <c r="B52" s="949"/>
      <c r="C52" s="621"/>
      <c r="D52" s="626"/>
      <c r="E52" s="623" t="s">
        <v>768</v>
      </c>
      <c r="F52" s="623"/>
      <c r="G52" s="623"/>
      <c r="H52" s="623"/>
      <c r="I52" s="624"/>
      <c r="J52" s="625"/>
      <c r="K52" s="373"/>
    </row>
    <row r="53" spans="1:11" ht="20.25" x14ac:dyDescent="0.3">
      <c r="A53" s="373"/>
      <c r="B53" s="949"/>
      <c r="C53" s="621"/>
      <c r="D53" s="626"/>
      <c r="E53" s="623" t="s">
        <v>755</v>
      </c>
      <c r="F53" s="623"/>
      <c r="G53" s="623"/>
      <c r="H53" s="623"/>
      <c r="I53" s="624"/>
      <c r="J53" s="625"/>
      <c r="K53" s="373"/>
    </row>
    <row r="54" spans="1:11" ht="20.25" x14ac:dyDescent="0.3">
      <c r="A54" s="373"/>
      <c r="B54" s="949"/>
      <c r="C54" s="621"/>
      <c r="D54" s="626"/>
      <c r="E54" s="623"/>
      <c r="F54" s="623"/>
      <c r="G54" s="623"/>
      <c r="H54" s="623"/>
      <c r="I54" s="624"/>
      <c r="J54" s="625"/>
      <c r="K54" s="373"/>
    </row>
    <row r="55" spans="1:11" ht="20.25" x14ac:dyDescent="0.3">
      <c r="A55" s="373"/>
      <c r="B55" s="949"/>
      <c r="C55" s="621"/>
      <c r="D55" s="626"/>
      <c r="E55" s="623"/>
      <c r="F55" s="623"/>
      <c r="G55" s="623"/>
      <c r="H55" s="623"/>
      <c r="I55" s="624"/>
      <c r="J55" s="625"/>
      <c r="K55" s="373"/>
    </row>
    <row r="56" spans="1:11" ht="20.25" x14ac:dyDescent="0.3">
      <c r="A56" s="373"/>
      <c r="B56" s="950"/>
      <c r="C56" s="621"/>
      <c r="D56" s="626"/>
      <c r="E56" s="623"/>
      <c r="F56" s="623"/>
      <c r="G56" s="623"/>
      <c r="H56" s="623"/>
      <c r="I56" s="624"/>
      <c r="J56" s="625"/>
      <c r="K56" s="373"/>
    </row>
    <row r="57" spans="1:11" ht="20.25" x14ac:dyDescent="0.3">
      <c r="A57" s="373"/>
      <c r="B57" s="627"/>
      <c r="C57" s="627"/>
      <c r="D57" s="627"/>
      <c r="E57" s="627"/>
      <c r="F57" s="627"/>
      <c r="G57" s="627"/>
      <c r="H57" s="627"/>
      <c r="I57" s="628" t="s">
        <v>756</v>
      </c>
      <c r="J57" s="620">
        <f>SUM(J35:J56)</f>
        <v>0</v>
      </c>
      <c r="K57" s="373"/>
    </row>
  </sheetData>
  <mergeCells count="34">
    <mergeCell ref="B13:B16"/>
    <mergeCell ref="B18:B20"/>
    <mergeCell ref="D14:J14"/>
    <mergeCell ref="B9:B11"/>
    <mergeCell ref="O22:T22"/>
    <mergeCell ref="D9:J9"/>
    <mergeCell ref="D10:J10"/>
    <mergeCell ref="D11:J11"/>
    <mergeCell ref="D13:J13"/>
    <mergeCell ref="D15:J15"/>
    <mergeCell ref="D16:J16"/>
    <mergeCell ref="C18:J18"/>
    <mergeCell ref="C19:J19"/>
    <mergeCell ref="C20:J20"/>
    <mergeCell ref="O23:T23"/>
    <mergeCell ref="O24:T24"/>
    <mergeCell ref="B32:B33"/>
    <mergeCell ref="B35:B56"/>
    <mergeCell ref="B29:B30"/>
    <mergeCell ref="B22:B27"/>
    <mergeCell ref="D23:J23"/>
    <mergeCell ref="C22:J22"/>
    <mergeCell ref="C32:J33"/>
    <mergeCell ref="D24:J24"/>
    <mergeCell ref="D25:J25"/>
    <mergeCell ref="C26:J26"/>
    <mergeCell ref="D27:J27"/>
    <mergeCell ref="C29:J29"/>
    <mergeCell ref="C30:J30"/>
    <mergeCell ref="C2:J2"/>
    <mergeCell ref="C4:J4"/>
    <mergeCell ref="C5:J5"/>
    <mergeCell ref="C6:J6"/>
    <mergeCell ref="C7:J7"/>
  </mergeCells>
  <dataValidations count="1">
    <dataValidation type="list" allowBlank="1" sqref="C4">
      <formula1>"Etude de dossier,Activité pratique"</formula1>
    </dataValidation>
  </dataValidations>
  <pageMargins left="0.75" right="0.75" top="1" bottom="1" header="0.5" footer="0.5"/>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249977111117893"/>
  </sheetPr>
  <dimension ref="A1:I151"/>
  <sheetViews>
    <sheetView showGridLines="0" topLeftCell="A17" zoomScale="175" zoomScaleNormal="175" workbookViewId="0">
      <selection activeCell="G5" sqref="G5"/>
    </sheetView>
  </sheetViews>
  <sheetFormatPr baseColWidth="10" defaultColWidth="0" defaultRowHeight="12.75" zeroHeight="1" x14ac:dyDescent="0.2"/>
  <cols>
    <col min="1" max="9" width="12" customWidth="1"/>
    <col min="10" max="16384" width="12" hidden="1"/>
  </cols>
  <sheetData>
    <row r="1" spans="1:9" ht="14.25" x14ac:dyDescent="0.2">
      <c r="A1" s="1240" t="s">
        <v>882</v>
      </c>
    </row>
    <row r="2" spans="1:9" x14ac:dyDescent="0.2">
      <c r="A2" s="1241" t="s">
        <v>883</v>
      </c>
    </row>
    <row r="3" spans="1:9" ht="23.25" customHeight="1" x14ac:dyDescent="0.2">
      <c r="A3" s="1242" t="s">
        <v>884</v>
      </c>
      <c r="B3" s="1242"/>
      <c r="C3" s="1242"/>
      <c r="D3" s="1242"/>
      <c r="E3" s="1242"/>
      <c r="F3" s="1242"/>
      <c r="G3" s="1242"/>
      <c r="H3" s="1242"/>
      <c r="I3" s="1242"/>
    </row>
    <row r="4" spans="1:9" ht="14.25" x14ac:dyDescent="0.2">
      <c r="A4" s="1240"/>
    </row>
    <row r="5" spans="1:9" x14ac:dyDescent="0.2">
      <c r="A5" s="190" t="s">
        <v>885</v>
      </c>
    </row>
    <row r="6" spans="1:9" x14ac:dyDescent="0.2"/>
    <row r="7" spans="1:9" x14ac:dyDescent="0.2"/>
    <row r="8" spans="1:9" x14ac:dyDescent="0.2"/>
    <row r="9" spans="1:9" x14ac:dyDescent="0.2"/>
    <row r="10" spans="1:9" x14ac:dyDescent="0.2"/>
    <row r="11" spans="1:9" x14ac:dyDescent="0.2"/>
    <row r="12" spans="1:9" x14ac:dyDescent="0.2"/>
    <row r="13" spans="1:9" x14ac:dyDescent="0.2"/>
    <row r="14" spans="1:9" x14ac:dyDescent="0.2"/>
    <row r="15" spans="1:9" x14ac:dyDescent="0.2"/>
    <row r="16" spans="1:9" x14ac:dyDescent="0.2"/>
    <row r="17" x14ac:dyDescent="0.2"/>
    <row r="18" x14ac:dyDescent="0.2"/>
    <row r="19" x14ac:dyDescent="0.2"/>
    <row r="20" x14ac:dyDescent="0.2"/>
    <row r="21" x14ac:dyDescent="0.2"/>
    <row r="22" x14ac:dyDescent="0.2"/>
    <row r="23" x14ac:dyDescent="0.2"/>
    <row r="24" x14ac:dyDescent="0.2"/>
    <row r="25" x14ac:dyDescent="0.2"/>
    <row r="26" x14ac:dyDescent="0.2"/>
    <row r="27" x14ac:dyDescent="0.2"/>
    <row r="28" x14ac:dyDescent="0.2"/>
    <row r="29" x14ac:dyDescent="0.2"/>
    <row r="30" x14ac:dyDescent="0.2"/>
    <row r="31" x14ac:dyDescent="0.2"/>
    <row r="32" x14ac:dyDescent="0.2"/>
    <row r="33" spans="1:1" x14ac:dyDescent="0.2"/>
    <row r="34" spans="1:1" x14ac:dyDescent="0.2"/>
    <row r="35" spans="1:1" x14ac:dyDescent="0.2"/>
    <row r="36" spans="1:1" x14ac:dyDescent="0.2"/>
    <row r="37" spans="1:1" x14ac:dyDescent="0.2"/>
    <row r="38" spans="1:1" x14ac:dyDescent="0.2"/>
    <row r="39" spans="1:1" x14ac:dyDescent="0.2"/>
    <row r="40" spans="1:1" x14ac:dyDescent="0.2"/>
    <row r="41" spans="1:1" x14ac:dyDescent="0.2"/>
    <row r="42" spans="1:1" x14ac:dyDescent="0.2"/>
    <row r="43" spans="1:1" ht="14.25" x14ac:dyDescent="0.2">
      <c r="A43" s="1240" t="s">
        <v>886</v>
      </c>
    </row>
    <row r="44" spans="1:1" x14ac:dyDescent="0.2"/>
    <row r="45" spans="1:1" x14ac:dyDescent="0.2"/>
    <row r="46" spans="1:1" x14ac:dyDescent="0.2"/>
    <row r="47" spans="1:1" x14ac:dyDescent="0.2"/>
    <row r="48" spans="1:1" x14ac:dyDescent="0.2"/>
    <row r="49" x14ac:dyDescent="0.2"/>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row r="77" x14ac:dyDescent="0.2"/>
    <row r="78" x14ac:dyDescent="0.2"/>
    <row r="79" x14ac:dyDescent="0.2"/>
    <row r="80" x14ac:dyDescent="0.2"/>
    <row r="81" x14ac:dyDescent="0.2"/>
    <row r="82" x14ac:dyDescent="0.2"/>
    <row r="83" x14ac:dyDescent="0.2"/>
    <row r="84" x14ac:dyDescent="0.2"/>
    <row r="85" x14ac:dyDescent="0.2"/>
    <row r="86" x14ac:dyDescent="0.2"/>
    <row r="87" x14ac:dyDescent="0.2"/>
    <row r="88" x14ac:dyDescent="0.2"/>
    <row r="89" x14ac:dyDescent="0.2"/>
    <row r="90" x14ac:dyDescent="0.2"/>
    <row r="91" x14ac:dyDescent="0.2"/>
    <row r="92" x14ac:dyDescent="0.2"/>
    <row r="93" x14ac:dyDescent="0.2"/>
    <row r="94" x14ac:dyDescent="0.2"/>
    <row r="95" x14ac:dyDescent="0.2"/>
    <row r="96" x14ac:dyDescent="0.2"/>
    <row r="97" x14ac:dyDescent="0.2"/>
    <row r="98" x14ac:dyDescent="0.2"/>
    <row r="99" x14ac:dyDescent="0.2"/>
    <row r="100" x14ac:dyDescent="0.2"/>
    <row r="101" x14ac:dyDescent="0.2"/>
    <row r="102" x14ac:dyDescent="0.2"/>
    <row r="103" x14ac:dyDescent="0.2"/>
    <row r="104" x14ac:dyDescent="0.2"/>
    <row r="105" x14ac:dyDescent="0.2"/>
    <row r="106" x14ac:dyDescent="0.2"/>
    <row r="107" x14ac:dyDescent="0.2"/>
    <row r="108" x14ac:dyDescent="0.2"/>
    <row r="109" x14ac:dyDescent="0.2"/>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row r="122" x14ac:dyDescent="0.2"/>
    <row r="123" x14ac:dyDescent="0.2"/>
    <row r="124" x14ac:dyDescent="0.2"/>
    <row r="125" x14ac:dyDescent="0.2"/>
    <row r="126" x14ac:dyDescent="0.2"/>
    <row r="127" x14ac:dyDescent="0.2"/>
    <row r="128" x14ac:dyDescent="0.2"/>
    <row r="129" x14ac:dyDescent="0.2"/>
    <row r="130" x14ac:dyDescent="0.2"/>
    <row r="131" x14ac:dyDescent="0.2"/>
    <row r="132" x14ac:dyDescent="0.2"/>
    <row r="133" x14ac:dyDescent="0.2"/>
    <row r="134" x14ac:dyDescent="0.2"/>
    <row r="135" x14ac:dyDescent="0.2"/>
    <row r="136" x14ac:dyDescent="0.2"/>
    <row r="137" x14ac:dyDescent="0.2"/>
    <row r="138" x14ac:dyDescent="0.2"/>
    <row r="139" x14ac:dyDescent="0.2"/>
    <row r="140" x14ac:dyDescent="0.2"/>
    <row r="141" x14ac:dyDescent="0.2"/>
    <row r="142" x14ac:dyDescent="0.2"/>
    <row r="143" x14ac:dyDescent="0.2"/>
    <row r="144" x14ac:dyDescent="0.2"/>
    <row r="145" x14ac:dyDescent="0.2"/>
    <row r="146" x14ac:dyDescent="0.2"/>
    <row r="147" x14ac:dyDescent="0.2"/>
    <row r="148" x14ac:dyDescent="0.2"/>
    <row r="149" x14ac:dyDescent="0.2"/>
    <row r="150" x14ac:dyDescent="0.2"/>
    <row r="151" x14ac:dyDescent="0.2"/>
  </sheetData>
  <mergeCells count="1">
    <mergeCell ref="A3:I3"/>
  </mergeCells>
  <hyperlinks>
    <hyperlink ref="A5" r:id="rId1"/>
  </hyperlinks>
  <pageMargins left="0.7" right="0.7" top="0.75" bottom="0.75" header="0.3" footer="0.3"/>
  <drawing r:id="rId2"/>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Feuil4"/>
  <dimension ref="A1:AI60"/>
  <sheetViews>
    <sheetView showGridLines="0" zoomScale="85" zoomScaleNormal="85" workbookViewId="0">
      <selection activeCell="AN10" sqref="AN10"/>
    </sheetView>
  </sheetViews>
  <sheetFormatPr baseColWidth="10" defaultColWidth="10.83203125" defaultRowHeight="12.75" x14ac:dyDescent="0.2"/>
  <cols>
    <col min="1" max="2" width="3.33203125" style="13" customWidth="1"/>
    <col min="3" max="3" width="43.6640625" style="13" customWidth="1"/>
    <col min="4" max="4" width="34" style="13" customWidth="1"/>
    <col min="5" max="5" width="4.6640625" style="443" bestFit="1" customWidth="1"/>
    <col min="6" max="6" width="35" style="13" customWidth="1"/>
    <col min="7" max="7" width="4.6640625" style="20" bestFit="1" customWidth="1"/>
    <col min="8" max="22" width="6.83203125" style="13" customWidth="1"/>
    <col min="23" max="23" width="1.5" style="13" customWidth="1"/>
    <col min="24" max="24" width="4.6640625" style="13" bestFit="1" customWidth="1"/>
    <col min="25" max="27" width="5.1640625" style="13" bestFit="1" customWidth="1"/>
    <col min="28" max="31" width="5.83203125" style="13" bestFit="1" customWidth="1"/>
    <col min="32" max="32" width="5.33203125" style="13" customWidth="1"/>
    <col min="33" max="34" width="5.83203125" style="13" bestFit="1" customWidth="1"/>
    <col min="35" max="35" width="5.83203125" style="13" customWidth="1"/>
    <col min="36" max="16384" width="10.83203125" style="13"/>
  </cols>
  <sheetData>
    <row r="1" spans="1:35" ht="16.5" thickBot="1" x14ac:dyDescent="0.3">
      <c r="E1" s="962" t="s">
        <v>623</v>
      </c>
      <c r="F1" s="963"/>
      <c r="G1" s="964"/>
      <c r="H1" s="975" t="s">
        <v>602</v>
      </c>
      <c r="I1" s="976"/>
      <c r="J1" s="414" t="s">
        <v>467</v>
      </c>
      <c r="K1" s="415" t="s">
        <v>468</v>
      </c>
      <c r="L1" s="414" t="s">
        <v>539</v>
      </c>
      <c r="M1" s="415" t="s">
        <v>469</v>
      </c>
      <c r="N1" s="416" t="s">
        <v>513</v>
      </c>
      <c r="O1" s="414" t="s">
        <v>514</v>
      </c>
      <c r="P1" s="415" t="s">
        <v>515</v>
      </c>
      <c r="Q1" s="414" t="s">
        <v>516</v>
      </c>
      <c r="R1" s="416" t="s">
        <v>517</v>
      </c>
      <c r="S1" s="416" t="s">
        <v>518</v>
      </c>
      <c r="T1" s="414" t="s">
        <v>519</v>
      </c>
      <c r="U1" s="415" t="s">
        <v>538</v>
      </c>
      <c r="V1" s="415" t="s">
        <v>603</v>
      </c>
      <c r="X1" s="965" t="s">
        <v>598</v>
      </c>
      <c r="Y1" s="966"/>
      <c r="Z1" s="966"/>
      <c r="AA1" s="966"/>
      <c r="AB1" s="966"/>
      <c r="AC1" s="966"/>
      <c r="AD1" s="966"/>
      <c r="AE1" s="966"/>
      <c r="AF1" s="966"/>
      <c r="AG1" s="966"/>
      <c r="AH1" s="966"/>
      <c r="AI1" s="966"/>
    </row>
    <row r="2" spans="1:35" ht="186" customHeight="1" x14ac:dyDescent="0.2">
      <c r="B2" s="23" t="s">
        <v>399</v>
      </c>
      <c r="C2" s="13" t="s">
        <v>498</v>
      </c>
      <c r="D2" s="23"/>
      <c r="E2" s="428" t="s">
        <v>521</v>
      </c>
      <c r="F2" s="149"/>
      <c r="G2" s="150" t="s">
        <v>522</v>
      </c>
      <c r="H2" s="25" t="s">
        <v>431</v>
      </c>
      <c r="I2" s="25" t="s">
        <v>434</v>
      </c>
      <c r="J2" s="25" t="s">
        <v>350</v>
      </c>
      <c r="K2" s="25" t="s">
        <v>351</v>
      </c>
      <c r="L2" s="25" t="s">
        <v>248</v>
      </c>
      <c r="M2" s="25" t="s">
        <v>555</v>
      </c>
      <c r="N2" s="25" t="s">
        <v>435</v>
      </c>
      <c r="O2" s="25" t="s">
        <v>238</v>
      </c>
      <c r="P2" s="25" t="s">
        <v>556</v>
      </c>
      <c r="Q2" s="25" t="s">
        <v>542</v>
      </c>
      <c r="R2" s="25" t="s">
        <v>543</v>
      </c>
      <c r="S2" s="25" t="s">
        <v>449</v>
      </c>
      <c r="T2" s="25" t="s">
        <v>541</v>
      </c>
      <c r="U2" s="25" t="s">
        <v>544</v>
      </c>
      <c r="V2" s="25" t="s">
        <v>553</v>
      </c>
      <c r="W2" s="20"/>
      <c r="X2" s="25" t="s">
        <v>492</v>
      </c>
      <c r="Y2" s="25" t="s">
        <v>493</v>
      </c>
      <c r="Z2" s="25" t="s">
        <v>494</v>
      </c>
      <c r="AA2" s="25" t="s">
        <v>264</v>
      </c>
      <c r="AB2" s="452" t="s">
        <v>545</v>
      </c>
      <c r="AC2" s="452" t="s">
        <v>520</v>
      </c>
      <c r="AD2" s="452" t="s">
        <v>528</v>
      </c>
      <c r="AE2" s="452" t="s">
        <v>392</v>
      </c>
      <c r="AF2" s="452" t="s">
        <v>558</v>
      </c>
      <c r="AG2" s="452" t="s">
        <v>559</v>
      </c>
      <c r="AH2" s="452" t="s">
        <v>560</v>
      </c>
      <c r="AI2" s="452" t="s">
        <v>561</v>
      </c>
    </row>
    <row r="3" spans="1:35" ht="17.100000000000001" customHeight="1" x14ac:dyDescent="0.2">
      <c r="B3" s="23"/>
      <c r="D3" s="23"/>
      <c r="E3" s="442"/>
      <c r="F3" s="24"/>
      <c r="G3" s="424"/>
      <c r="H3" s="417" t="s">
        <v>606</v>
      </c>
      <c r="I3" s="417" t="s">
        <v>607</v>
      </c>
      <c r="J3" s="417" t="s">
        <v>608</v>
      </c>
      <c r="K3" s="417" t="s">
        <v>609</v>
      </c>
      <c r="L3" s="417" t="s">
        <v>610</v>
      </c>
      <c r="M3" s="417" t="s">
        <v>611</v>
      </c>
      <c r="N3" s="417" t="s">
        <v>612</v>
      </c>
      <c r="O3" s="417" t="s">
        <v>613</v>
      </c>
      <c r="P3" s="417" t="s">
        <v>614</v>
      </c>
      <c r="Q3" s="417" t="s">
        <v>615</v>
      </c>
      <c r="R3" s="417" t="s">
        <v>616</v>
      </c>
      <c r="S3" s="417" t="s">
        <v>617</v>
      </c>
      <c r="T3" s="417" t="s">
        <v>618</v>
      </c>
      <c r="U3" s="417" t="s">
        <v>593</v>
      </c>
      <c r="V3" s="417" t="s">
        <v>619</v>
      </c>
      <c r="X3" s="405" t="s">
        <v>319</v>
      </c>
      <c r="Y3" s="405" t="s">
        <v>320</v>
      </c>
      <c r="Z3" s="405" t="s">
        <v>321</v>
      </c>
      <c r="AA3" s="405" t="s">
        <v>17</v>
      </c>
      <c r="AB3" s="405" t="s">
        <v>18</v>
      </c>
      <c r="AC3" s="405" t="s">
        <v>19</v>
      </c>
      <c r="AD3" s="405" t="s">
        <v>20</v>
      </c>
      <c r="AE3" s="405" t="s">
        <v>21</v>
      </c>
      <c r="AF3" s="405" t="s">
        <v>22</v>
      </c>
      <c r="AG3" s="405" t="s">
        <v>23</v>
      </c>
      <c r="AH3" s="405" t="s">
        <v>599</v>
      </c>
      <c r="AI3" s="405" t="s">
        <v>600</v>
      </c>
    </row>
    <row r="4" spans="1:35" ht="15.75" x14ac:dyDescent="0.2">
      <c r="A4" s="32"/>
      <c r="B4" s="32"/>
      <c r="C4" s="960" t="s">
        <v>502</v>
      </c>
      <c r="D4" s="438" t="s">
        <v>499</v>
      </c>
      <c r="E4" s="421">
        <v>6</v>
      </c>
      <c r="F4" s="439"/>
      <c r="G4" s="425"/>
      <c r="H4" s="406"/>
      <c r="I4" s="407">
        <v>6</v>
      </c>
      <c r="J4" s="408"/>
      <c r="K4" s="406"/>
      <c r="L4" s="406"/>
      <c r="M4" s="408"/>
      <c r="N4" s="408"/>
      <c r="O4" s="408"/>
      <c r="P4" s="406"/>
      <c r="Q4" s="406"/>
      <c r="R4" s="406"/>
      <c r="S4" s="406"/>
      <c r="T4" s="406"/>
      <c r="U4" s="406"/>
      <c r="V4" s="406"/>
      <c r="X4" s="26"/>
      <c r="Y4" s="26"/>
      <c r="Z4" s="26"/>
      <c r="AA4" s="26"/>
      <c r="AB4" s="26"/>
      <c r="AC4" s="26"/>
      <c r="AD4" s="15"/>
      <c r="AE4" s="15"/>
      <c r="AF4" s="15"/>
      <c r="AG4" s="15"/>
      <c r="AH4" s="15"/>
      <c r="AI4" s="15"/>
    </row>
    <row r="5" spans="1:35" ht="15.75" x14ac:dyDescent="0.2">
      <c r="A5" s="32"/>
      <c r="B5" s="32"/>
      <c r="C5" s="960"/>
      <c r="D5" s="438" t="s">
        <v>500</v>
      </c>
      <c r="E5" s="421">
        <v>6</v>
      </c>
      <c r="F5" s="439"/>
      <c r="G5" s="425"/>
      <c r="H5" s="409">
        <v>3</v>
      </c>
      <c r="I5" s="407">
        <v>3</v>
      </c>
      <c r="J5" s="408"/>
      <c r="K5" s="408"/>
      <c r="L5" s="408"/>
      <c r="M5" s="408"/>
      <c r="N5" s="408"/>
      <c r="O5" s="408"/>
      <c r="P5" s="406"/>
      <c r="Q5" s="406"/>
      <c r="R5" s="406"/>
      <c r="S5" s="406"/>
      <c r="T5" s="406"/>
      <c r="U5" s="406"/>
      <c r="V5" s="406"/>
      <c r="X5" s="26"/>
      <c r="Y5" s="26"/>
      <c r="Z5" s="26"/>
      <c r="AA5" s="26"/>
      <c r="AB5" s="26"/>
      <c r="AC5" s="15"/>
      <c r="AD5" s="15"/>
      <c r="AE5" s="15"/>
      <c r="AF5" s="15"/>
      <c r="AG5" s="15"/>
      <c r="AH5" s="15"/>
      <c r="AI5" s="15"/>
    </row>
    <row r="6" spans="1:35" ht="15.75" x14ac:dyDescent="0.2">
      <c r="A6" s="32"/>
      <c r="B6" s="32"/>
      <c r="C6" s="960"/>
      <c r="D6" s="438" t="s">
        <v>501</v>
      </c>
      <c r="E6" s="421">
        <v>4</v>
      </c>
      <c r="F6" s="439"/>
      <c r="G6" s="425"/>
      <c r="H6" s="406"/>
      <c r="I6" s="407">
        <v>2</v>
      </c>
      <c r="J6" s="408"/>
      <c r="K6" s="408"/>
      <c r="L6" s="408"/>
      <c r="M6" s="408"/>
      <c r="N6" s="407">
        <v>2</v>
      </c>
      <c r="O6" s="408"/>
      <c r="P6" s="408"/>
      <c r="Q6" s="408"/>
      <c r="R6" s="408"/>
      <c r="S6" s="407">
        <v>2</v>
      </c>
      <c r="T6" s="408"/>
      <c r="U6" s="408"/>
      <c r="V6" s="408"/>
      <c r="X6" s="26"/>
      <c r="Y6" s="26"/>
      <c r="Z6" s="26"/>
      <c r="AA6" s="26"/>
      <c r="AB6" s="26"/>
      <c r="AC6" s="26"/>
      <c r="AD6" s="15"/>
      <c r="AE6" s="15"/>
      <c r="AF6" s="15"/>
      <c r="AG6" s="15"/>
      <c r="AH6" s="15"/>
      <c r="AI6" s="15"/>
    </row>
    <row r="7" spans="1:35" ht="15.75" x14ac:dyDescent="0.2">
      <c r="A7" s="32"/>
      <c r="B7" s="32"/>
      <c r="C7" s="960" t="s">
        <v>503</v>
      </c>
      <c r="D7" s="438" t="s">
        <v>504</v>
      </c>
      <c r="E7" s="421">
        <v>8</v>
      </c>
      <c r="F7" s="439"/>
      <c r="G7" s="425"/>
      <c r="H7" s="407">
        <v>4</v>
      </c>
      <c r="I7" s="407">
        <v>4</v>
      </c>
      <c r="J7" s="408"/>
      <c r="K7" s="406"/>
      <c r="L7" s="408"/>
      <c r="M7" s="408"/>
      <c r="N7" s="408"/>
      <c r="O7" s="408"/>
      <c r="P7" s="408"/>
      <c r="Q7" s="408"/>
      <c r="R7" s="408"/>
      <c r="S7" s="408"/>
      <c r="T7" s="408"/>
      <c r="U7" s="408"/>
      <c r="V7" s="408"/>
      <c r="X7" s="26"/>
      <c r="Y7" s="26"/>
      <c r="Z7" s="27"/>
      <c r="AA7" s="26"/>
      <c r="AB7" s="15"/>
      <c r="AC7" s="15"/>
      <c r="AD7" s="15"/>
      <c r="AE7" s="15"/>
      <c r="AF7" s="15"/>
      <c r="AG7" s="15"/>
      <c r="AH7" s="15"/>
      <c r="AI7" s="15"/>
    </row>
    <row r="8" spans="1:35" ht="25.5" x14ac:dyDescent="0.2">
      <c r="A8" s="32"/>
      <c r="B8" s="32"/>
      <c r="C8" s="960"/>
      <c r="D8" s="438" t="s">
        <v>505</v>
      </c>
      <c r="E8" s="421">
        <v>20</v>
      </c>
      <c r="F8" s="439"/>
      <c r="G8" s="425"/>
      <c r="H8" s="407">
        <v>20</v>
      </c>
      <c r="I8" s="406"/>
      <c r="J8" s="406"/>
      <c r="K8" s="406"/>
      <c r="L8" s="408"/>
      <c r="M8" s="408"/>
      <c r="N8" s="408"/>
      <c r="O8" s="408"/>
      <c r="P8" s="408"/>
      <c r="Q8" s="408"/>
      <c r="R8" s="408"/>
      <c r="S8" s="408"/>
      <c r="T8" s="408"/>
      <c r="U8" s="408"/>
      <c r="V8" s="408"/>
      <c r="X8" s="26"/>
      <c r="Y8" s="26"/>
      <c r="Z8" s="27"/>
      <c r="AA8" s="26"/>
      <c r="AB8" s="15"/>
      <c r="AC8" s="15"/>
      <c r="AD8" s="15"/>
      <c r="AE8" s="15"/>
      <c r="AF8" s="15"/>
      <c r="AG8" s="15"/>
      <c r="AH8" s="15"/>
      <c r="AI8" s="15"/>
    </row>
    <row r="9" spans="1:35" ht="25.5" x14ac:dyDescent="0.2">
      <c r="A9" s="32"/>
      <c r="B9" s="32"/>
      <c r="C9" s="960"/>
      <c r="D9" s="438" t="s">
        <v>506</v>
      </c>
      <c r="E9" s="421">
        <v>16</v>
      </c>
      <c r="F9" s="439"/>
      <c r="G9" s="425"/>
      <c r="H9" s="407">
        <v>4</v>
      </c>
      <c r="I9" s="406"/>
      <c r="J9" s="410">
        <v>4</v>
      </c>
      <c r="K9" s="406"/>
      <c r="L9" s="410">
        <v>4</v>
      </c>
      <c r="M9" s="408"/>
      <c r="N9" s="408"/>
      <c r="O9" s="410">
        <v>4</v>
      </c>
      <c r="P9" s="408"/>
      <c r="Q9" s="408"/>
      <c r="R9" s="408"/>
      <c r="S9" s="408"/>
      <c r="T9" s="408"/>
      <c r="U9" s="408"/>
      <c r="V9" s="408"/>
      <c r="X9" s="26"/>
      <c r="Y9" s="26"/>
      <c r="Z9" s="26"/>
      <c r="AA9" s="26"/>
      <c r="AB9" s="15"/>
      <c r="AC9" s="26"/>
      <c r="AD9" s="15"/>
      <c r="AE9" s="15"/>
      <c r="AF9" s="15"/>
      <c r="AG9" s="15"/>
      <c r="AH9" s="15"/>
      <c r="AI9" s="15"/>
    </row>
    <row r="10" spans="1:35" ht="25.5" x14ac:dyDescent="0.2">
      <c r="A10" s="32"/>
      <c r="B10" s="32"/>
      <c r="C10" s="961" t="s">
        <v>507</v>
      </c>
      <c r="D10" s="434" t="s">
        <v>508</v>
      </c>
      <c r="E10" s="422">
        <v>25</v>
      </c>
      <c r="F10" s="435" t="s">
        <v>601</v>
      </c>
      <c r="G10" s="426">
        <v>16</v>
      </c>
      <c r="H10" s="408"/>
      <c r="I10" s="406"/>
      <c r="J10" s="406"/>
      <c r="K10" s="406"/>
      <c r="L10" s="410">
        <v>10</v>
      </c>
      <c r="M10" s="408"/>
      <c r="N10" s="407">
        <v>4</v>
      </c>
      <c r="O10" s="408"/>
      <c r="P10" s="411">
        <v>20</v>
      </c>
      <c r="Q10" s="410">
        <v>7</v>
      </c>
      <c r="R10" s="408"/>
      <c r="S10" s="408"/>
      <c r="T10" s="408"/>
      <c r="U10" s="408"/>
      <c r="V10" s="408"/>
      <c r="X10" s="15"/>
      <c r="Y10" s="26"/>
      <c r="Z10" s="26"/>
      <c r="AA10" s="15"/>
      <c r="AB10" s="26"/>
      <c r="AC10" s="26"/>
      <c r="AD10" s="15"/>
      <c r="AE10" s="26"/>
      <c r="AF10" s="15"/>
      <c r="AG10" s="15"/>
      <c r="AH10" s="15"/>
      <c r="AI10" s="15"/>
    </row>
    <row r="11" spans="1:35" ht="25.5" x14ac:dyDescent="0.2">
      <c r="A11" s="32"/>
      <c r="B11" s="32"/>
      <c r="C11" s="961"/>
      <c r="D11" s="434" t="s">
        <v>511</v>
      </c>
      <c r="E11" s="422">
        <v>15</v>
      </c>
      <c r="F11" s="436" t="s">
        <v>512</v>
      </c>
      <c r="G11" s="427">
        <v>22</v>
      </c>
      <c r="H11" s="406"/>
      <c r="I11" s="406"/>
      <c r="J11" s="406"/>
      <c r="K11" s="406"/>
      <c r="L11" s="408"/>
      <c r="M11" s="408"/>
      <c r="N11" s="408"/>
      <c r="O11" s="408"/>
      <c r="P11" s="408"/>
      <c r="Q11" s="410">
        <v>3</v>
      </c>
      <c r="R11" s="411">
        <v>12</v>
      </c>
      <c r="S11" s="407">
        <v>4</v>
      </c>
      <c r="T11" s="410">
        <v>8</v>
      </c>
      <c r="U11" s="412">
        <v>12</v>
      </c>
      <c r="V11" s="408"/>
      <c r="X11" s="15"/>
      <c r="Y11" s="27"/>
      <c r="Z11" s="26"/>
      <c r="AA11" s="15"/>
      <c r="AB11" s="15"/>
      <c r="AC11" s="26"/>
      <c r="AD11" s="26"/>
      <c r="AE11" s="15"/>
      <c r="AF11" s="15"/>
      <c r="AG11" s="15"/>
      <c r="AH11" s="15"/>
      <c r="AI11" s="15"/>
    </row>
    <row r="12" spans="1:35" ht="15.75" x14ac:dyDescent="0.2">
      <c r="A12" s="32"/>
      <c r="B12" s="32"/>
      <c r="C12" s="961" t="s">
        <v>509</v>
      </c>
      <c r="D12" s="434" t="s">
        <v>380</v>
      </c>
      <c r="E12" s="422">
        <v>20</v>
      </c>
      <c r="F12" s="436"/>
      <c r="G12" s="427"/>
      <c r="H12" s="407">
        <v>2</v>
      </c>
      <c r="I12" s="407">
        <v>10</v>
      </c>
      <c r="J12" s="410">
        <v>2</v>
      </c>
      <c r="K12" s="411">
        <v>2</v>
      </c>
      <c r="L12" s="410">
        <v>2</v>
      </c>
      <c r="M12" s="411">
        <v>2</v>
      </c>
      <c r="N12" s="408"/>
      <c r="O12" s="408"/>
      <c r="P12" s="408"/>
      <c r="Q12" s="408"/>
      <c r="R12" s="408"/>
      <c r="S12" s="408"/>
      <c r="T12" s="408"/>
      <c r="U12" s="408"/>
      <c r="V12" s="408"/>
      <c r="X12" s="15"/>
      <c r="Y12" s="26"/>
      <c r="Z12" s="26"/>
      <c r="AA12" s="26"/>
      <c r="AB12" s="26"/>
      <c r="AC12" s="26"/>
      <c r="AD12" s="26"/>
      <c r="AE12" s="26"/>
      <c r="AF12" s="26"/>
      <c r="AG12" s="15"/>
      <c r="AH12" s="15"/>
      <c r="AI12" s="15"/>
    </row>
    <row r="13" spans="1:35" ht="15.75" x14ac:dyDescent="0.2">
      <c r="A13" s="32"/>
      <c r="B13" s="32"/>
      <c r="C13" s="961"/>
      <c r="D13" s="434" t="s">
        <v>525</v>
      </c>
      <c r="E13" s="422">
        <v>20</v>
      </c>
      <c r="F13" s="436"/>
      <c r="G13" s="427"/>
      <c r="H13" s="406"/>
      <c r="I13" s="406"/>
      <c r="J13" s="410">
        <v>4</v>
      </c>
      <c r="K13" s="411">
        <v>1</v>
      </c>
      <c r="L13" s="410">
        <v>1</v>
      </c>
      <c r="M13" s="411">
        <v>2</v>
      </c>
      <c r="N13" s="408"/>
      <c r="O13" s="410">
        <v>4</v>
      </c>
      <c r="P13" s="411">
        <v>1</v>
      </c>
      <c r="Q13" s="410">
        <v>1</v>
      </c>
      <c r="R13" s="408"/>
      <c r="S13" s="408"/>
      <c r="T13" s="410">
        <v>4</v>
      </c>
      <c r="U13" s="411">
        <v>1</v>
      </c>
      <c r="V13" s="411">
        <v>1</v>
      </c>
      <c r="X13" s="15"/>
      <c r="Y13" s="26"/>
      <c r="Z13" s="26"/>
      <c r="AA13" s="15"/>
      <c r="AB13" s="26"/>
      <c r="AC13" s="26"/>
      <c r="AD13" s="26"/>
      <c r="AE13" s="26"/>
      <c r="AF13" s="404"/>
      <c r="AG13" s="15"/>
      <c r="AH13" s="15"/>
      <c r="AI13" s="26"/>
    </row>
    <row r="14" spans="1:35" ht="15.75" x14ac:dyDescent="0.2">
      <c r="A14" s="32"/>
      <c r="B14" s="32"/>
      <c r="C14" s="961" t="s">
        <v>381</v>
      </c>
      <c r="D14" s="434" t="s">
        <v>382</v>
      </c>
      <c r="E14" s="422">
        <v>4</v>
      </c>
      <c r="F14" s="436"/>
      <c r="G14" s="427"/>
      <c r="H14" s="406"/>
      <c r="I14" s="408"/>
      <c r="J14" s="408"/>
      <c r="K14" s="408"/>
      <c r="L14" s="408"/>
      <c r="M14" s="408"/>
      <c r="N14" s="408"/>
      <c r="O14" s="408"/>
      <c r="P14" s="408"/>
      <c r="Q14" s="408"/>
      <c r="R14" s="408"/>
      <c r="S14" s="408"/>
      <c r="T14" s="408"/>
      <c r="U14" s="408"/>
      <c r="V14" s="408"/>
      <c r="X14" s="15"/>
      <c r="Y14" s="26"/>
      <c r="Z14" s="26"/>
      <c r="AA14" s="15"/>
      <c r="AB14" s="15"/>
      <c r="AC14" s="26"/>
      <c r="AD14" s="15"/>
      <c r="AE14" s="26"/>
      <c r="AF14" s="15"/>
      <c r="AG14" s="15"/>
      <c r="AH14" s="15"/>
      <c r="AI14" s="15"/>
    </row>
    <row r="15" spans="1:35" ht="15.75" x14ac:dyDescent="0.2">
      <c r="A15" s="32"/>
      <c r="B15" s="32"/>
      <c r="C15" s="961"/>
      <c r="D15" s="434" t="s">
        <v>383</v>
      </c>
      <c r="E15" s="422">
        <v>8</v>
      </c>
      <c r="F15" s="436" t="s">
        <v>497</v>
      </c>
      <c r="G15" s="427">
        <v>12</v>
      </c>
      <c r="H15" s="407">
        <v>2</v>
      </c>
      <c r="I15" s="406"/>
      <c r="J15" s="410">
        <v>4</v>
      </c>
      <c r="K15" s="411">
        <v>8</v>
      </c>
      <c r="L15" s="408"/>
      <c r="M15" s="411">
        <v>4</v>
      </c>
      <c r="N15" s="408"/>
      <c r="O15" s="408"/>
      <c r="P15" s="408"/>
      <c r="Q15" s="408"/>
      <c r="R15" s="408"/>
      <c r="S15" s="408"/>
      <c r="T15" s="408"/>
      <c r="U15" s="408"/>
      <c r="V15" s="413">
        <v>1</v>
      </c>
      <c r="X15" s="15"/>
      <c r="Y15" s="26"/>
      <c r="Z15" s="15"/>
      <c r="AA15" s="26"/>
      <c r="AB15" s="26"/>
      <c r="AC15" s="26"/>
      <c r="AD15" s="15"/>
      <c r="AE15" s="26"/>
      <c r="AF15" s="15"/>
      <c r="AG15" s="15"/>
      <c r="AH15" s="15"/>
      <c r="AI15" s="26"/>
    </row>
    <row r="16" spans="1:35" ht="25.5" x14ac:dyDescent="0.2">
      <c r="A16" s="32"/>
      <c r="B16" s="32"/>
      <c r="C16" s="961"/>
      <c r="D16" s="437" t="s">
        <v>622</v>
      </c>
      <c r="E16" s="422">
        <v>30</v>
      </c>
      <c r="F16" s="973" t="s">
        <v>3</v>
      </c>
      <c r="G16" s="426">
        <v>16</v>
      </c>
      <c r="H16" s="406"/>
      <c r="I16" s="406"/>
      <c r="J16" s="410">
        <v>12</v>
      </c>
      <c r="K16" s="411">
        <v>20</v>
      </c>
      <c r="L16" s="408"/>
      <c r="M16" s="411">
        <v>2</v>
      </c>
      <c r="N16" s="408"/>
      <c r="O16" s="408"/>
      <c r="P16" s="406"/>
      <c r="Q16" s="406"/>
      <c r="R16" s="406"/>
      <c r="S16" s="406"/>
      <c r="T16" s="406"/>
      <c r="U16" s="406"/>
      <c r="V16" s="411">
        <v>6</v>
      </c>
      <c r="X16" s="30"/>
      <c r="Y16" s="26"/>
      <c r="Z16" s="15"/>
      <c r="AA16" s="26"/>
      <c r="AB16" s="26"/>
      <c r="AC16" s="26"/>
      <c r="AD16" s="15"/>
      <c r="AE16" s="26"/>
      <c r="AF16" s="15"/>
      <c r="AG16" s="404"/>
      <c r="AH16" s="15"/>
      <c r="AI16" s="26"/>
    </row>
    <row r="17" spans="1:35" ht="15.75" x14ac:dyDescent="0.2">
      <c r="A17" s="32"/>
      <c r="B17" s="32"/>
      <c r="C17" s="961"/>
      <c r="D17" s="434" t="s">
        <v>384</v>
      </c>
      <c r="E17" s="422">
        <v>16</v>
      </c>
      <c r="F17" s="974"/>
      <c r="G17" s="427"/>
      <c r="H17" s="406"/>
      <c r="I17" s="406"/>
      <c r="J17" s="406"/>
      <c r="K17" s="411">
        <v>16</v>
      </c>
      <c r="L17" s="408"/>
      <c r="M17" s="411">
        <v>6</v>
      </c>
      <c r="N17" s="408"/>
      <c r="O17" s="408"/>
      <c r="P17" s="406"/>
      <c r="Q17" s="406"/>
      <c r="R17" s="406"/>
      <c r="S17" s="406"/>
      <c r="T17" s="406"/>
      <c r="U17" s="406"/>
      <c r="V17" s="406"/>
      <c r="X17" s="15"/>
      <c r="Y17" s="26"/>
      <c r="Z17" s="15"/>
      <c r="AA17" s="15"/>
      <c r="AB17" s="26"/>
      <c r="AC17" s="15"/>
      <c r="AD17" s="15"/>
      <c r="AE17" s="15"/>
      <c r="AF17" s="15"/>
      <c r="AG17" s="404"/>
      <c r="AH17" s="26"/>
      <c r="AI17" s="15"/>
    </row>
    <row r="18" spans="1:35" ht="28.5" customHeight="1" x14ac:dyDescent="0.2">
      <c r="A18" s="32"/>
      <c r="B18" s="32"/>
      <c r="C18" s="961"/>
      <c r="D18" s="437" t="s">
        <v>620</v>
      </c>
      <c r="E18" s="422">
        <v>32</v>
      </c>
      <c r="F18" s="435" t="s">
        <v>605</v>
      </c>
      <c r="G18" s="426">
        <v>52</v>
      </c>
      <c r="H18" s="406"/>
      <c r="I18" s="406"/>
      <c r="J18" s="406"/>
      <c r="K18" s="411">
        <v>8</v>
      </c>
      <c r="L18" s="406"/>
      <c r="M18" s="411">
        <v>20</v>
      </c>
      <c r="N18" s="408"/>
      <c r="O18" s="410">
        <v>10</v>
      </c>
      <c r="P18" s="411">
        <v>20</v>
      </c>
      <c r="Q18" s="410">
        <v>6</v>
      </c>
      <c r="R18" s="411">
        <v>20</v>
      </c>
      <c r="S18" s="408"/>
      <c r="T18" s="408"/>
      <c r="U18" s="408"/>
      <c r="V18" s="408"/>
      <c r="X18" s="15"/>
      <c r="Y18" s="26"/>
      <c r="Z18" s="26"/>
      <c r="AA18" s="15"/>
      <c r="AB18" s="15"/>
      <c r="AC18" s="26"/>
      <c r="AD18" s="15"/>
      <c r="AE18" s="15"/>
      <c r="AF18" s="26"/>
      <c r="AG18" s="15"/>
      <c r="AH18" s="15"/>
      <c r="AI18" s="15"/>
    </row>
    <row r="19" spans="1:35" ht="25.5" x14ac:dyDescent="0.2">
      <c r="A19" s="32"/>
      <c r="B19" s="32"/>
      <c r="C19" s="961"/>
      <c r="D19" s="971" t="s">
        <v>621</v>
      </c>
      <c r="E19" s="422">
        <v>30</v>
      </c>
      <c r="F19" s="435" t="s">
        <v>604</v>
      </c>
      <c r="G19" s="426">
        <v>20</v>
      </c>
      <c r="H19" s="406"/>
      <c r="I19" s="406"/>
      <c r="J19" s="406"/>
      <c r="K19" s="406"/>
      <c r="L19" s="406"/>
      <c r="M19" s="406"/>
      <c r="N19" s="406"/>
      <c r="O19" s="406"/>
      <c r="P19" s="408"/>
      <c r="Q19" s="410">
        <v>6</v>
      </c>
      <c r="R19" s="411">
        <v>15</v>
      </c>
      <c r="S19" s="408"/>
      <c r="T19" s="408"/>
      <c r="U19" s="411">
        <v>25</v>
      </c>
      <c r="V19" s="411">
        <v>4</v>
      </c>
      <c r="X19" s="15"/>
      <c r="Y19" s="15"/>
      <c r="Z19" s="26"/>
      <c r="AA19" s="15"/>
      <c r="AB19" s="15"/>
      <c r="AC19" s="26"/>
      <c r="AD19" s="26"/>
      <c r="AE19" s="15"/>
      <c r="AF19" s="26"/>
      <c r="AG19" s="15"/>
      <c r="AH19" s="15"/>
      <c r="AI19" s="15"/>
    </row>
    <row r="20" spans="1:35" ht="15.75" x14ac:dyDescent="0.2">
      <c r="C20" s="972"/>
      <c r="D20" s="972"/>
      <c r="E20" s="423"/>
      <c r="F20" s="436" t="s">
        <v>540</v>
      </c>
      <c r="G20" s="427">
        <v>22</v>
      </c>
      <c r="H20" s="406"/>
      <c r="I20" s="406"/>
      <c r="J20" s="406"/>
      <c r="K20" s="406"/>
      <c r="L20" s="406"/>
      <c r="M20" s="406"/>
      <c r="N20" s="406"/>
      <c r="O20" s="406"/>
      <c r="P20" s="406"/>
      <c r="Q20" s="406"/>
      <c r="R20" s="406"/>
      <c r="S20" s="406"/>
      <c r="T20" s="406"/>
      <c r="U20" s="411">
        <v>22</v>
      </c>
      <c r="V20" s="406"/>
      <c r="X20" s="15"/>
      <c r="Y20" s="15"/>
      <c r="Z20" s="26"/>
      <c r="AA20" s="26"/>
      <c r="AB20" s="15"/>
      <c r="AC20" s="26"/>
      <c r="AD20" s="26"/>
      <c r="AE20" s="15"/>
      <c r="AF20" s="15"/>
      <c r="AG20" s="15"/>
      <c r="AH20" s="15"/>
      <c r="AI20" s="15"/>
    </row>
    <row r="21" spans="1:35" ht="15" x14ac:dyDescent="0.2">
      <c r="D21" s="31" t="s">
        <v>523</v>
      </c>
      <c r="E21" s="443">
        <f>SUM(E4:E20)</f>
        <v>260</v>
      </c>
      <c r="F21" s="19" t="s">
        <v>524</v>
      </c>
      <c r="G21" s="16">
        <f>SUM(E21+G10+G11+G15+G16+G18+G19+G20)</f>
        <v>420</v>
      </c>
      <c r="H21" s="418">
        <f>SUM(H4:H20)</f>
        <v>35</v>
      </c>
      <c r="I21" s="418">
        <f t="shared" ref="I21:V21" si="0">SUM(I4:I20)</f>
        <v>25</v>
      </c>
      <c r="J21" s="418">
        <f t="shared" si="0"/>
        <v>26</v>
      </c>
      <c r="K21" s="418">
        <f t="shared" si="0"/>
        <v>55</v>
      </c>
      <c r="L21" s="418">
        <f t="shared" si="0"/>
        <v>17</v>
      </c>
      <c r="M21" s="418">
        <f t="shared" si="0"/>
        <v>36</v>
      </c>
      <c r="N21" s="418">
        <f t="shared" si="0"/>
        <v>6</v>
      </c>
      <c r="O21" s="418">
        <f t="shared" si="0"/>
        <v>18</v>
      </c>
      <c r="P21" s="418">
        <f t="shared" si="0"/>
        <v>41</v>
      </c>
      <c r="Q21" s="418">
        <f t="shared" si="0"/>
        <v>23</v>
      </c>
      <c r="R21" s="418">
        <f t="shared" si="0"/>
        <v>47</v>
      </c>
      <c r="S21" s="418">
        <f t="shared" si="0"/>
        <v>6</v>
      </c>
      <c r="T21" s="418">
        <f t="shared" si="0"/>
        <v>12</v>
      </c>
      <c r="U21" s="418">
        <f t="shared" si="0"/>
        <v>60</v>
      </c>
      <c r="V21" s="418">
        <f t="shared" si="0"/>
        <v>12</v>
      </c>
    </row>
    <row r="22" spans="1:35" ht="15" x14ac:dyDescent="0.2">
      <c r="F22" s="19" t="s">
        <v>387</v>
      </c>
      <c r="G22" s="16">
        <v>240</v>
      </c>
      <c r="H22" s="419">
        <v>24</v>
      </c>
      <c r="I22" s="419">
        <v>24</v>
      </c>
      <c r="J22" s="419">
        <v>22</v>
      </c>
      <c r="K22" s="419">
        <v>22</v>
      </c>
      <c r="L22" s="419">
        <v>12</v>
      </c>
      <c r="M22" s="419">
        <v>18</v>
      </c>
      <c r="N22" s="419">
        <v>6</v>
      </c>
      <c r="O22" s="419">
        <v>12</v>
      </c>
      <c r="P22" s="419">
        <v>20</v>
      </c>
      <c r="Q22" s="419">
        <v>18</v>
      </c>
      <c r="R22" s="419">
        <v>20</v>
      </c>
      <c r="S22" s="419">
        <v>6</v>
      </c>
      <c r="T22" s="419">
        <v>8</v>
      </c>
      <c r="U22" s="419">
        <v>28</v>
      </c>
      <c r="V22" s="419">
        <v>0</v>
      </c>
      <c r="X22" s="32"/>
    </row>
    <row r="23" spans="1:35" ht="15" x14ac:dyDescent="0.2">
      <c r="F23" s="19" t="s">
        <v>2</v>
      </c>
      <c r="G23" s="29">
        <f>G21-G22</f>
        <v>180</v>
      </c>
      <c r="H23" s="420">
        <f t="shared" ref="H23:V23" si="1">H21-H22</f>
        <v>11</v>
      </c>
      <c r="I23" s="420">
        <f t="shared" si="1"/>
        <v>1</v>
      </c>
      <c r="J23" s="420">
        <f t="shared" si="1"/>
        <v>4</v>
      </c>
      <c r="K23" s="420">
        <f t="shared" si="1"/>
        <v>33</v>
      </c>
      <c r="L23" s="420">
        <f t="shared" si="1"/>
        <v>5</v>
      </c>
      <c r="M23" s="420">
        <f t="shared" si="1"/>
        <v>18</v>
      </c>
      <c r="N23" s="420">
        <f t="shared" si="1"/>
        <v>0</v>
      </c>
      <c r="O23" s="420">
        <f t="shared" si="1"/>
        <v>6</v>
      </c>
      <c r="P23" s="420">
        <f t="shared" si="1"/>
        <v>21</v>
      </c>
      <c r="Q23" s="420">
        <f t="shared" si="1"/>
        <v>5</v>
      </c>
      <c r="R23" s="420">
        <f t="shared" si="1"/>
        <v>27</v>
      </c>
      <c r="S23" s="420">
        <f t="shared" si="1"/>
        <v>0</v>
      </c>
      <c r="T23" s="420">
        <f t="shared" si="1"/>
        <v>4</v>
      </c>
      <c r="U23" s="420">
        <f t="shared" si="1"/>
        <v>32</v>
      </c>
      <c r="V23" s="420">
        <f t="shared" si="1"/>
        <v>12</v>
      </c>
      <c r="X23" s="32"/>
    </row>
    <row r="24" spans="1:35" x14ac:dyDescent="0.2">
      <c r="F24" s="19"/>
      <c r="H24" s="32"/>
      <c r="I24" s="32"/>
      <c r="J24" s="32"/>
      <c r="K24" s="32"/>
      <c r="L24" s="32"/>
      <c r="M24" s="32"/>
      <c r="N24" s="32"/>
      <c r="O24" s="32"/>
      <c r="P24" s="32"/>
      <c r="Q24" s="32"/>
      <c r="R24" s="32"/>
      <c r="S24" s="32"/>
      <c r="T24" s="32"/>
      <c r="U24" s="32"/>
      <c r="V24" s="32"/>
      <c r="X24" s="32"/>
    </row>
    <row r="25" spans="1:35" x14ac:dyDescent="0.2">
      <c r="C25" s="33" t="s">
        <v>546</v>
      </c>
      <c r="D25" s="34" t="s">
        <v>547</v>
      </c>
      <c r="E25" s="444"/>
      <c r="F25" s="33" t="s">
        <v>474</v>
      </c>
      <c r="H25" s="723">
        <f>H22-H26</f>
        <v>0</v>
      </c>
      <c r="I25" s="723">
        <f t="shared" ref="I25:V25" si="2">I22-I26</f>
        <v>0</v>
      </c>
      <c r="J25" s="723">
        <f t="shared" si="2"/>
        <v>0</v>
      </c>
      <c r="K25" s="723">
        <f t="shared" si="2"/>
        <v>0</v>
      </c>
      <c r="L25" s="723">
        <f t="shared" si="2"/>
        <v>0</v>
      </c>
      <c r="M25" s="723">
        <f t="shared" si="2"/>
        <v>0</v>
      </c>
      <c r="N25" s="723">
        <f t="shared" si="2"/>
        <v>0</v>
      </c>
      <c r="O25" s="723">
        <f t="shared" si="2"/>
        <v>0</v>
      </c>
      <c r="P25" s="723">
        <f t="shared" si="2"/>
        <v>0</v>
      </c>
      <c r="Q25" s="723">
        <f t="shared" si="2"/>
        <v>0</v>
      </c>
      <c r="R25" s="723">
        <f t="shared" si="2"/>
        <v>0</v>
      </c>
      <c r="S25" s="723">
        <f t="shared" si="2"/>
        <v>0</v>
      </c>
      <c r="T25" s="723">
        <f t="shared" si="2"/>
        <v>0</v>
      </c>
      <c r="U25" s="723">
        <f t="shared" si="2"/>
        <v>0</v>
      </c>
      <c r="V25" s="723">
        <f t="shared" si="2"/>
        <v>0</v>
      </c>
      <c r="X25" s="32"/>
      <c r="Y25" s="32"/>
    </row>
    <row r="26" spans="1:35" x14ac:dyDescent="0.2">
      <c r="C26" s="35" t="s">
        <v>388</v>
      </c>
      <c r="D26" s="36"/>
      <c r="E26" s="445"/>
      <c r="H26" s="723">
        <f t="shared" ref="H26:V26" si="3">SUM(H27:H41)</f>
        <v>24</v>
      </c>
      <c r="I26" s="723">
        <f t="shared" si="3"/>
        <v>24</v>
      </c>
      <c r="J26" s="723">
        <f t="shared" si="3"/>
        <v>22</v>
      </c>
      <c r="K26" s="723">
        <f t="shared" si="3"/>
        <v>22</v>
      </c>
      <c r="L26" s="723">
        <f t="shared" si="3"/>
        <v>12</v>
      </c>
      <c r="M26" s="723">
        <f t="shared" si="3"/>
        <v>18</v>
      </c>
      <c r="N26" s="723">
        <f t="shared" si="3"/>
        <v>6</v>
      </c>
      <c r="O26" s="723">
        <f t="shared" si="3"/>
        <v>12</v>
      </c>
      <c r="P26" s="723">
        <f t="shared" si="3"/>
        <v>20</v>
      </c>
      <c r="Q26" s="723">
        <f t="shared" si="3"/>
        <v>18</v>
      </c>
      <c r="R26" s="723">
        <f t="shared" si="3"/>
        <v>20</v>
      </c>
      <c r="S26" s="723">
        <f t="shared" si="3"/>
        <v>6</v>
      </c>
      <c r="T26" s="723">
        <f t="shared" si="3"/>
        <v>8</v>
      </c>
      <c r="U26" s="723">
        <f t="shared" si="3"/>
        <v>28</v>
      </c>
      <c r="V26" s="723">
        <f t="shared" si="3"/>
        <v>0</v>
      </c>
      <c r="X26" s="32"/>
      <c r="Y26" s="32"/>
    </row>
    <row r="27" spans="1:35" ht="24" customHeight="1" x14ac:dyDescent="0.2">
      <c r="A27" s="968" t="s">
        <v>526</v>
      </c>
      <c r="B27" s="968" t="s">
        <v>400</v>
      </c>
      <c r="C27" s="351" t="s">
        <v>405</v>
      </c>
      <c r="D27" s="170"/>
      <c r="E27" s="446">
        <v>3</v>
      </c>
      <c r="F27" s="28" t="s">
        <v>472</v>
      </c>
      <c r="G27" s="355">
        <f>SUM(H27:V27)</f>
        <v>24</v>
      </c>
      <c r="H27" s="43">
        <v>12</v>
      </c>
      <c r="I27" s="44"/>
      <c r="J27" s="44"/>
      <c r="K27" s="44"/>
      <c r="L27" s="44"/>
      <c r="M27" s="44"/>
      <c r="N27" s="43">
        <v>6</v>
      </c>
      <c r="O27" s="44"/>
      <c r="P27" s="44"/>
      <c r="Q27" s="44"/>
      <c r="R27" s="44"/>
      <c r="S27" s="43">
        <v>6</v>
      </c>
      <c r="T27" s="44"/>
      <c r="U27" s="44"/>
      <c r="V27" s="357"/>
      <c r="X27" s="26"/>
      <c r="Y27" s="26"/>
      <c r="Z27" s="26"/>
      <c r="AA27" s="26"/>
      <c r="AB27" s="15"/>
      <c r="AC27" s="15"/>
      <c r="AD27" s="15"/>
      <c r="AE27" s="15"/>
      <c r="AF27" s="15"/>
      <c r="AG27" s="15"/>
      <c r="AH27" s="15"/>
      <c r="AI27" s="26"/>
    </row>
    <row r="28" spans="1:35" ht="22.5" customHeight="1" x14ac:dyDescent="0.2">
      <c r="A28" s="969"/>
      <c r="B28" s="970"/>
      <c r="C28" s="351" t="s">
        <v>548</v>
      </c>
      <c r="D28" s="170"/>
      <c r="E28" s="446">
        <v>3</v>
      </c>
      <c r="F28" s="28" t="s">
        <v>473</v>
      </c>
      <c r="G28" s="355">
        <f t="shared" ref="G28:G39" si="4">SUM(H28:V28)</f>
        <v>24</v>
      </c>
      <c r="H28" s="29"/>
      <c r="I28" s="43">
        <v>24</v>
      </c>
      <c r="J28" s="29"/>
      <c r="K28" s="29"/>
      <c r="L28" s="29"/>
      <c r="M28" s="29"/>
      <c r="N28" s="29"/>
      <c r="O28" s="29"/>
      <c r="P28" s="29" t="s">
        <v>496</v>
      </c>
      <c r="Q28" s="29"/>
      <c r="R28" s="29"/>
      <c r="S28" s="29"/>
      <c r="T28" s="29"/>
      <c r="U28" s="29"/>
      <c r="V28" s="357"/>
      <c r="X28" s="26"/>
      <c r="Y28" s="26"/>
      <c r="Z28" s="26"/>
      <c r="AA28" s="26"/>
      <c r="AB28" s="15"/>
      <c r="AC28" s="15"/>
      <c r="AD28" s="15"/>
      <c r="AE28" s="15"/>
      <c r="AF28" s="15"/>
      <c r="AG28" s="15"/>
      <c r="AH28" s="15"/>
      <c r="AI28" s="15"/>
    </row>
    <row r="29" spans="1:35" x14ac:dyDescent="0.2">
      <c r="A29" s="969"/>
      <c r="B29" s="37"/>
      <c r="C29" s="349"/>
      <c r="D29" s="352"/>
      <c r="E29" s="447"/>
      <c r="F29" s="440"/>
      <c r="G29" s="45"/>
      <c r="H29" s="45"/>
      <c r="I29" s="45"/>
      <c r="J29" s="45"/>
      <c r="K29" s="45"/>
      <c r="L29" s="45"/>
      <c r="M29" s="45"/>
      <c r="N29" s="45"/>
      <c r="O29" s="45"/>
      <c r="P29" s="45"/>
      <c r="Q29" s="45"/>
      <c r="R29" s="45"/>
      <c r="S29" s="45"/>
      <c r="T29" s="45"/>
      <c r="U29" s="45"/>
      <c r="V29" s="358"/>
      <c r="W29" s="42"/>
      <c r="X29" s="354"/>
      <c r="Y29" s="354"/>
      <c r="Z29" s="354"/>
      <c r="AA29" s="354"/>
      <c r="AB29" s="354"/>
      <c r="AC29" s="354"/>
      <c r="AD29" s="354"/>
      <c r="AE29" s="354"/>
      <c r="AF29" s="354"/>
      <c r="AG29" s="354"/>
      <c r="AH29" s="354"/>
      <c r="AI29" s="354"/>
    </row>
    <row r="30" spans="1:35" ht="30.95" customHeight="1" x14ac:dyDescent="0.2">
      <c r="A30" s="969"/>
      <c r="B30" s="968" t="s">
        <v>401</v>
      </c>
      <c r="C30" s="359" t="s">
        <v>349</v>
      </c>
      <c r="D30" s="353"/>
      <c r="E30" s="448">
        <v>2</v>
      </c>
      <c r="F30" s="106"/>
      <c r="G30" s="355">
        <f t="shared" si="4"/>
        <v>16</v>
      </c>
      <c r="H30" s="29"/>
      <c r="I30" s="29"/>
      <c r="J30" s="43">
        <v>10</v>
      </c>
      <c r="K30" s="43">
        <v>6</v>
      </c>
      <c r="L30" s="29"/>
      <c r="M30" s="29"/>
      <c r="N30" s="29"/>
      <c r="O30" s="29"/>
      <c r="P30" s="29"/>
      <c r="Q30" s="29"/>
      <c r="R30" s="29"/>
      <c r="S30" s="29"/>
      <c r="T30" s="29"/>
      <c r="U30" s="29"/>
      <c r="V30" s="357"/>
      <c r="X30" s="15"/>
      <c r="Y30" s="26"/>
      <c r="Z30" s="15"/>
      <c r="AA30" s="15"/>
      <c r="AB30" s="15"/>
      <c r="AC30" s="15"/>
      <c r="AD30" s="15"/>
      <c r="AE30" s="15"/>
      <c r="AF30" s="15"/>
      <c r="AG30" s="15"/>
      <c r="AH30" s="15"/>
      <c r="AI30" s="15"/>
    </row>
    <row r="31" spans="1:35" ht="30.95" customHeight="1" x14ac:dyDescent="0.2">
      <c r="A31" s="969"/>
      <c r="B31" s="969"/>
      <c r="C31" s="360" t="s">
        <v>398</v>
      </c>
      <c r="D31" s="353"/>
      <c r="E31" s="448">
        <v>2</v>
      </c>
      <c r="F31" s="106"/>
      <c r="G31" s="355">
        <f t="shared" si="4"/>
        <v>16</v>
      </c>
      <c r="H31" s="29"/>
      <c r="I31" s="29"/>
      <c r="J31" s="29"/>
      <c r="K31" s="29"/>
      <c r="L31" s="29"/>
      <c r="M31" s="29"/>
      <c r="N31" s="29"/>
      <c r="O31" s="43">
        <v>6</v>
      </c>
      <c r="P31" s="43">
        <v>10</v>
      </c>
      <c r="Q31" s="29"/>
      <c r="R31" s="29"/>
      <c r="S31" s="29"/>
      <c r="T31" s="29"/>
      <c r="U31" s="29"/>
      <c r="V31" s="357"/>
      <c r="X31" s="15"/>
      <c r="Y31" s="26"/>
      <c r="Z31" s="26"/>
      <c r="AA31" s="15"/>
      <c r="AB31" s="15"/>
      <c r="AC31" s="27"/>
      <c r="AD31" s="15"/>
      <c r="AE31" s="15"/>
      <c r="AF31" s="15"/>
      <c r="AG31" s="15"/>
      <c r="AH31" s="15"/>
      <c r="AI31" s="15"/>
    </row>
    <row r="32" spans="1:35" ht="30.95" customHeight="1" x14ac:dyDescent="0.2">
      <c r="A32" s="969"/>
      <c r="B32" s="969"/>
      <c r="C32" s="359" t="s">
        <v>527</v>
      </c>
      <c r="D32" s="353"/>
      <c r="E32" s="448">
        <v>2</v>
      </c>
      <c r="F32" s="106"/>
      <c r="G32" s="355">
        <f t="shared" si="4"/>
        <v>16</v>
      </c>
      <c r="H32" s="29"/>
      <c r="I32" s="29"/>
      <c r="J32" s="29"/>
      <c r="K32" s="29"/>
      <c r="L32" s="29"/>
      <c r="M32" s="29"/>
      <c r="N32" s="29"/>
      <c r="O32" s="29"/>
      <c r="P32" s="44"/>
      <c r="Q32" s="44"/>
      <c r="R32" s="44"/>
      <c r="S32" s="44"/>
      <c r="T32" s="43">
        <v>4</v>
      </c>
      <c r="U32" s="43">
        <v>12</v>
      </c>
      <c r="V32" s="357"/>
      <c r="X32" s="15"/>
      <c r="Y32" s="15"/>
      <c r="Z32" s="26"/>
      <c r="AA32" s="15"/>
      <c r="AB32" s="15"/>
      <c r="AC32" s="15"/>
      <c r="AD32" s="26"/>
      <c r="AE32" s="15"/>
      <c r="AF32" s="15"/>
      <c r="AG32" s="15"/>
      <c r="AH32" s="15"/>
      <c r="AI32" s="15"/>
    </row>
    <row r="33" spans="1:35" x14ac:dyDescent="0.2">
      <c r="A33" s="969"/>
      <c r="B33" s="37"/>
      <c r="C33" s="349"/>
      <c r="D33" s="354"/>
      <c r="E33" s="45"/>
      <c r="F33" s="441"/>
      <c r="G33" s="45"/>
      <c r="H33" s="45"/>
      <c r="I33" s="45"/>
      <c r="J33" s="45"/>
      <c r="K33" s="45"/>
      <c r="L33" s="45"/>
      <c r="M33" s="45"/>
      <c r="N33" s="45"/>
      <c r="O33" s="45"/>
      <c r="P33" s="45"/>
      <c r="Q33" s="45"/>
      <c r="R33" s="45"/>
      <c r="S33" s="45"/>
      <c r="T33" s="45"/>
      <c r="U33" s="45"/>
      <c r="V33" s="358"/>
      <c r="X33" s="389"/>
      <c r="Y33" s="389"/>
      <c r="Z33" s="389"/>
      <c r="AA33" s="389"/>
      <c r="AB33" s="389"/>
      <c r="AC33" s="389"/>
      <c r="AD33" s="389"/>
      <c r="AE33" s="389"/>
      <c r="AF33" s="389"/>
      <c r="AG33" s="389"/>
      <c r="AH33" s="389"/>
      <c r="AI33" s="389"/>
    </row>
    <row r="34" spans="1:35" ht="27.95" customHeight="1" x14ac:dyDescent="0.2">
      <c r="A34" s="969"/>
      <c r="B34" s="968" t="s">
        <v>402</v>
      </c>
      <c r="C34" s="359" t="s">
        <v>246</v>
      </c>
      <c r="D34" s="353"/>
      <c r="E34" s="448">
        <v>4</v>
      </c>
      <c r="F34" s="106"/>
      <c r="G34" s="355">
        <f t="shared" si="4"/>
        <v>32</v>
      </c>
      <c r="H34" s="43">
        <v>6</v>
      </c>
      <c r="I34" s="29"/>
      <c r="J34" s="29"/>
      <c r="K34" s="29"/>
      <c r="L34" s="43">
        <v>12</v>
      </c>
      <c r="M34" s="43">
        <v>14</v>
      </c>
      <c r="N34" s="29"/>
      <c r="O34" s="29"/>
      <c r="P34" s="44"/>
      <c r="Q34" s="44"/>
      <c r="R34" s="44"/>
      <c r="S34" s="44"/>
      <c r="T34" s="44"/>
      <c r="U34" s="44"/>
      <c r="V34" s="357"/>
      <c r="X34" s="15"/>
      <c r="Y34" s="26"/>
      <c r="Z34" s="15"/>
      <c r="AA34" s="15"/>
      <c r="AB34" s="26"/>
      <c r="AC34" s="26"/>
      <c r="AD34" s="15"/>
      <c r="AE34" s="15"/>
      <c r="AF34" s="15"/>
      <c r="AG34" s="15"/>
      <c r="AH34" s="15"/>
      <c r="AI34" s="15"/>
    </row>
    <row r="35" spans="1:35" ht="27.95" customHeight="1" x14ac:dyDescent="0.2">
      <c r="A35" s="969"/>
      <c r="B35" s="969"/>
      <c r="C35" s="359" t="s">
        <v>510</v>
      </c>
      <c r="D35" s="353"/>
      <c r="E35" s="448">
        <v>4</v>
      </c>
      <c r="F35" s="106"/>
      <c r="G35" s="355">
        <f t="shared" si="4"/>
        <v>32</v>
      </c>
      <c r="H35" s="43">
        <v>6</v>
      </c>
      <c r="I35" s="29"/>
      <c r="J35" s="29"/>
      <c r="K35" s="29"/>
      <c r="L35" s="29"/>
      <c r="M35" s="29"/>
      <c r="N35" s="29"/>
      <c r="O35" s="29"/>
      <c r="P35" s="44"/>
      <c r="Q35" s="43">
        <v>18</v>
      </c>
      <c r="R35" s="43">
        <v>8</v>
      </c>
      <c r="S35" s="44"/>
      <c r="T35" s="44"/>
      <c r="U35" s="44"/>
      <c r="V35" s="357"/>
      <c r="X35" s="15"/>
      <c r="Y35" s="15"/>
      <c r="Z35" s="26"/>
      <c r="AA35" s="15"/>
      <c r="AB35" s="15"/>
      <c r="AC35" s="26"/>
      <c r="AD35" s="26"/>
      <c r="AE35" s="15"/>
      <c r="AF35" s="15"/>
      <c r="AG35" s="15"/>
      <c r="AH35" s="15"/>
      <c r="AI35" s="15"/>
    </row>
    <row r="36" spans="1:35" x14ac:dyDescent="0.2">
      <c r="A36" s="969"/>
      <c r="B36" s="37"/>
      <c r="C36" s="350"/>
      <c r="D36" s="354"/>
      <c r="E36" s="45"/>
      <c r="F36" s="441"/>
      <c r="G36" s="45"/>
      <c r="H36" s="45"/>
      <c r="I36" s="45"/>
      <c r="J36" s="45"/>
      <c r="K36" s="45"/>
      <c r="L36" s="45"/>
      <c r="M36" s="45"/>
      <c r="N36" s="45"/>
      <c r="O36" s="45"/>
      <c r="P36" s="45"/>
      <c r="Q36" s="45"/>
      <c r="R36" s="45"/>
      <c r="S36" s="45"/>
      <c r="T36" s="45"/>
      <c r="U36" s="45"/>
      <c r="V36" s="358"/>
      <c r="X36" s="389"/>
      <c r="Y36" s="389"/>
      <c r="Z36" s="389"/>
      <c r="AA36" s="389"/>
      <c r="AB36" s="389"/>
      <c r="AC36" s="389"/>
      <c r="AD36" s="389"/>
      <c r="AE36" s="389"/>
      <c r="AF36" s="389"/>
      <c r="AG36" s="389"/>
      <c r="AH36" s="389"/>
      <c r="AI36" s="389"/>
    </row>
    <row r="37" spans="1:35" ht="26.1" customHeight="1" x14ac:dyDescent="0.2">
      <c r="A37" s="969"/>
      <c r="B37" s="968" t="s">
        <v>403</v>
      </c>
      <c r="C37" s="359" t="s">
        <v>393</v>
      </c>
      <c r="D37" s="353"/>
      <c r="E37" s="448">
        <v>2</v>
      </c>
      <c r="F37" s="106"/>
      <c r="G37" s="355">
        <f t="shared" si="4"/>
        <v>16</v>
      </c>
      <c r="H37" s="29"/>
      <c r="I37" s="29"/>
      <c r="J37" s="43">
        <v>12</v>
      </c>
      <c r="K37" s="43">
        <v>4</v>
      </c>
      <c r="L37" s="29"/>
      <c r="M37" s="29"/>
      <c r="N37" s="29"/>
      <c r="O37" s="29"/>
      <c r="P37" s="29"/>
      <c r="Q37" s="29"/>
      <c r="R37" s="29"/>
      <c r="S37" s="29"/>
      <c r="T37" s="29"/>
      <c r="U37" s="29"/>
      <c r="V37" s="357"/>
      <c r="X37" s="15"/>
      <c r="Y37" s="15"/>
      <c r="Z37" s="15"/>
      <c r="AA37" s="26"/>
      <c r="AB37" s="15"/>
      <c r="AC37" s="26"/>
      <c r="AD37" s="26"/>
      <c r="AE37" s="26"/>
      <c r="AF37" s="15"/>
      <c r="AG37" s="15"/>
      <c r="AH37" s="15"/>
      <c r="AI37" s="15"/>
    </row>
    <row r="38" spans="1:35" ht="26.1" customHeight="1" x14ac:dyDescent="0.2">
      <c r="A38" s="969"/>
      <c r="B38" s="969"/>
      <c r="C38" s="359" t="s">
        <v>394</v>
      </c>
      <c r="D38" s="353"/>
      <c r="E38" s="448">
        <v>2</v>
      </c>
      <c r="F38" s="106"/>
      <c r="G38" s="355">
        <f t="shared" si="4"/>
        <v>16</v>
      </c>
      <c r="H38" s="29"/>
      <c r="I38" s="29"/>
      <c r="J38" s="29"/>
      <c r="K38" s="29"/>
      <c r="L38" s="29"/>
      <c r="M38" s="29"/>
      <c r="N38" s="29"/>
      <c r="O38" s="43">
        <v>6</v>
      </c>
      <c r="P38" s="43">
        <v>10</v>
      </c>
      <c r="Q38" s="29"/>
      <c r="R38" s="29"/>
      <c r="S38" s="29"/>
      <c r="T38" s="29"/>
      <c r="U38" s="29"/>
      <c r="V38" s="357"/>
      <c r="X38" s="15"/>
      <c r="Y38" s="15"/>
      <c r="Z38" s="15"/>
      <c r="AA38" s="26"/>
      <c r="AB38" s="15"/>
      <c r="AC38" s="26"/>
      <c r="AD38" s="26"/>
      <c r="AE38" s="26"/>
      <c r="AF38" s="26"/>
      <c r="AG38" s="26"/>
      <c r="AH38" s="26"/>
      <c r="AI38" s="26"/>
    </row>
    <row r="39" spans="1:35" ht="26.1" customHeight="1" x14ac:dyDescent="0.2">
      <c r="A39" s="969"/>
      <c r="B39" s="969"/>
      <c r="C39" s="359" t="s">
        <v>395</v>
      </c>
      <c r="D39" s="353"/>
      <c r="E39" s="448">
        <v>2</v>
      </c>
      <c r="F39" s="106"/>
      <c r="G39" s="355">
        <f t="shared" si="4"/>
        <v>16</v>
      </c>
      <c r="H39" s="29"/>
      <c r="I39" s="29"/>
      <c r="J39" s="29"/>
      <c r="K39" s="29"/>
      <c r="L39" s="29"/>
      <c r="M39" s="29"/>
      <c r="N39" s="29"/>
      <c r="O39" s="29"/>
      <c r="P39" s="44"/>
      <c r="Q39" s="44"/>
      <c r="R39" s="44"/>
      <c r="S39" s="44"/>
      <c r="T39" s="43">
        <v>4</v>
      </c>
      <c r="U39" s="43">
        <v>12</v>
      </c>
      <c r="V39" s="357"/>
      <c r="X39" s="15"/>
      <c r="Y39" s="15"/>
      <c r="Z39" s="26"/>
      <c r="AA39" s="26"/>
      <c r="AB39" s="15"/>
      <c r="AC39" s="26"/>
      <c r="AD39" s="26"/>
      <c r="AE39" s="15"/>
      <c r="AF39" s="26"/>
      <c r="AG39" s="26"/>
      <c r="AH39" s="26"/>
      <c r="AI39" s="26"/>
    </row>
    <row r="40" spans="1:35" x14ac:dyDescent="0.2">
      <c r="A40" s="969"/>
      <c r="B40" s="39"/>
      <c r="C40" s="350"/>
      <c r="D40" s="38"/>
      <c r="E40" s="45"/>
      <c r="F40" s="45"/>
      <c r="G40" s="45"/>
      <c r="H40" s="45"/>
      <c r="I40" s="45"/>
      <c r="J40" s="45"/>
      <c r="K40" s="45"/>
      <c r="L40" s="45"/>
      <c r="M40" s="45"/>
      <c r="N40" s="45"/>
      <c r="O40" s="45"/>
      <c r="P40" s="45"/>
      <c r="Q40" s="45"/>
      <c r="R40" s="45"/>
      <c r="S40" s="45"/>
      <c r="T40" s="45"/>
      <c r="U40" s="45"/>
      <c r="V40" s="358"/>
      <c r="X40" s="389"/>
      <c r="Y40" s="389"/>
      <c r="Z40" s="389"/>
      <c r="AA40" s="389"/>
      <c r="AB40" s="389"/>
      <c r="AC40" s="389"/>
      <c r="AD40" s="389"/>
      <c r="AE40" s="389"/>
      <c r="AF40" s="389"/>
      <c r="AG40" s="389"/>
      <c r="AH40" s="389"/>
      <c r="AI40" s="389"/>
    </row>
    <row r="41" spans="1:35" ht="25.5" x14ac:dyDescent="0.2">
      <c r="A41" s="969"/>
      <c r="B41" s="39" t="s">
        <v>404</v>
      </c>
      <c r="C41" s="351" t="s">
        <v>390</v>
      </c>
      <c r="D41" s="40" t="s">
        <v>391</v>
      </c>
      <c r="E41" s="429">
        <v>4</v>
      </c>
      <c r="F41" s="430"/>
      <c r="G41" s="28">
        <f>SUM(H41:V41)</f>
        <v>32</v>
      </c>
      <c r="H41" s="29"/>
      <c r="I41" s="29"/>
      <c r="J41" s="29"/>
      <c r="K41" s="43">
        <v>12</v>
      </c>
      <c r="L41" s="29"/>
      <c r="M41" s="43">
        <v>4</v>
      </c>
      <c r="N41" s="29"/>
      <c r="O41" s="29"/>
      <c r="P41" s="44"/>
      <c r="Q41" s="44"/>
      <c r="R41" s="43">
        <v>12</v>
      </c>
      <c r="S41" s="44"/>
      <c r="T41" s="29"/>
      <c r="U41" s="43">
        <v>4</v>
      </c>
      <c r="V41" s="357"/>
      <c r="X41" s="26"/>
      <c r="Y41" s="26"/>
      <c r="Z41" s="26"/>
      <c r="AA41" s="26"/>
      <c r="AB41" s="26"/>
      <c r="AC41" s="26"/>
      <c r="AD41" s="26"/>
      <c r="AE41" s="26"/>
      <c r="AF41" s="26"/>
      <c r="AG41" s="26"/>
      <c r="AH41" s="26"/>
      <c r="AI41" s="26"/>
    </row>
    <row r="42" spans="1:35" s="373" customFormat="1" x14ac:dyDescent="0.2">
      <c r="A42" s="386"/>
      <c r="B42" s="378"/>
      <c r="C42" s="377"/>
      <c r="D42" s="378"/>
      <c r="E42" s="449">
        <f>SUM(E27:E41)</f>
        <v>30</v>
      </c>
      <c r="F42" s="378"/>
      <c r="G42" s="380">
        <f>SUM(G27:G41)</f>
        <v>240</v>
      </c>
      <c r="H42" s="387"/>
      <c r="I42" s="387"/>
      <c r="J42" s="387"/>
      <c r="K42" s="387"/>
      <c r="L42" s="387"/>
      <c r="M42" s="387"/>
      <c r="N42" s="387"/>
      <c r="O42" s="387"/>
      <c r="P42" s="387"/>
      <c r="Q42" s="387"/>
      <c r="R42" s="387"/>
      <c r="S42" s="387"/>
      <c r="T42" s="387"/>
      <c r="U42" s="387"/>
      <c r="V42" s="387"/>
      <c r="W42" s="378"/>
      <c r="X42" s="388"/>
      <c r="Y42" s="374"/>
      <c r="Z42" s="374"/>
      <c r="AA42" s="374"/>
      <c r="AB42" s="374"/>
      <c r="AC42" s="374"/>
      <c r="AD42" s="374"/>
      <c r="AE42" s="374"/>
      <c r="AF42" s="374"/>
      <c r="AG42" s="374"/>
      <c r="AH42" s="374"/>
      <c r="AI42" s="374"/>
    </row>
    <row r="43" spans="1:35" s="373" customFormat="1" x14ac:dyDescent="0.2">
      <c r="A43" s="374"/>
      <c r="B43" s="374"/>
      <c r="C43" s="374"/>
      <c r="D43" s="374"/>
      <c r="E43" s="450"/>
      <c r="F43" s="374"/>
      <c r="G43" s="374"/>
      <c r="H43" s="374"/>
      <c r="I43" s="374"/>
      <c r="J43" s="374"/>
      <c r="K43" s="374"/>
      <c r="L43" s="374"/>
      <c r="M43" s="374"/>
      <c r="N43" s="374"/>
      <c r="O43" s="374"/>
      <c r="P43" s="374"/>
      <c r="Q43" s="374"/>
      <c r="R43" s="374"/>
      <c r="S43" s="374"/>
      <c r="T43" s="374"/>
      <c r="U43" s="374"/>
      <c r="V43" s="374"/>
      <c r="W43" s="374"/>
      <c r="X43" s="374"/>
      <c r="Y43" s="374"/>
      <c r="Z43" s="374"/>
      <c r="AA43" s="374"/>
      <c r="AB43" s="374"/>
      <c r="AC43" s="374"/>
      <c r="AD43" s="374"/>
      <c r="AE43" s="374"/>
      <c r="AF43" s="374"/>
      <c r="AG43" s="374"/>
      <c r="AH43" s="374"/>
      <c r="AI43" s="374"/>
    </row>
    <row r="44" spans="1:35" ht="24.95" customHeight="1" x14ac:dyDescent="0.2">
      <c r="A44" s="967" t="s">
        <v>33</v>
      </c>
      <c r="B44" s="967" t="s">
        <v>400</v>
      </c>
      <c r="C44" s="381" t="s">
        <v>34</v>
      </c>
      <c r="D44" s="361"/>
      <c r="E44" s="28">
        <v>3</v>
      </c>
      <c r="F44" s="375"/>
      <c r="G44" s="28">
        <f t="shared" ref="G44:G56" si="5">SUM(H44:V44)</f>
        <v>18</v>
      </c>
      <c r="H44" s="44"/>
      <c r="I44" s="357"/>
      <c r="J44" s="44"/>
      <c r="K44" s="44"/>
      <c r="L44" s="44"/>
      <c r="M44" s="44"/>
      <c r="N44" s="357"/>
      <c r="O44" s="44"/>
      <c r="P44" s="44"/>
      <c r="Q44" s="44"/>
      <c r="R44" s="44"/>
      <c r="S44" s="357"/>
      <c r="T44" s="44"/>
      <c r="U44" s="43">
        <v>18</v>
      </c>
      <c r="V44" s="44"/>
      <c r="X44" s="27"/>
      <c r="Y44" s="27"/>
      <c r="Z44" s="27"/>
      <c r="AA44" s="27"/>
      <c r="AB44" s="15"/>
      <c r="AC44" s="15"/>
      <c r="AD44" s="15"/>
      <c r="AE44" s="15"/>
      <c r="AF44" s="15"/>
      <c r="AG44" s="15"/>
      <c r="AH44" s="15"/>
      <c r="AI44" s="15"/>
    </row>
    <row r="45" spans="1:35" ht="24.95" customHeight="1" x14ac:dyDescent="0.2">
      <c r="A45" s="967"/>
      <c r="B45" s="967"/>
      <c r="C45" s="381" t="s">
        <v>35</v>
      </c>
      <c r="D45" s="361"/>
      <c r="E45" s="28">
        <v>2</v>
      </c>
      <c r="F45" s="375"/>
      <c r="G45" s="28">
        <f t="shared" si="5"/>
        <v>12</v>
      </c>
      <c r="H45" s="356"/>
      <c r="I45" s="357"/>
      <c r="J45" s="44"/>
      <c r="K45" s="43">
        <v>12</v>
      </c>
      <c r="L45" s="44"/>
      <c r="M45" s="44"/>
      <c r="N45" s="357"/>
      <c r="O45" s="44"/>
      <c r="P45" s="44"/>
      <c r="Q45" s="44"/>
      <c r="R45" s="44"/>
      <c r="S45" s="357"/>
      <c r="T45" s="29"/>
      <c r="U45" s="29"/>
      <c r="V45" s="29"/>
      <c r="X45" s="27"/>
      <c r="Y45" s="27"/>
      <c r="Z45" s="27"/>
      <c r="AA45" s="27"/>
      <c r="AB45" s="15"/>
      <c r="AC45" s="15"/>
      <c r="AD45" s="15"/>
      <c r="AE45" s="15"/>
      <c r="AF45" s="15"/>
      <c r="AG45" s="15"/>
      <c r="AH45" s="15"/>
      <c r="AI45" s="15"/>
    </row>
    <row r="46" spans="1:35" ht="21.95" customHeight="1" x14ac:dyDescent="0.2">
      <c r="A46" s="967"/>
      <c r="B46" s="39"/>
      <c r="C46" s="382"/>
      <c r="D46" s="352"/>
      <c r="E46" s="440"/>
      <c r="F46" s="46"/>
      <c r="G46" s="46"/>
      <c r="H46" s="366"/>
      <c r="I46" s="367"/>
      <c r="J46" s="366"/>
      <c r="K46" s="366"/>
      <c r="L46" s="366"/>
      <c r="M46" s="366"/>
      <c r="N46" s="367"/>
      <c r="O46" s="366"/>
      <c r="P46" s="366"/>
      <c r="Q46" s="366"/>
      <c r="R46" s="366"/>
      <c r="S46" s="367"/>
      <c r="T46" s="366"/>
      <c r="U46" s="366"/>
      <c r="V46" s="368"/>
      <c r="X46" s="354"/>
      <c r="Y46" s="354"/>
      <c r="Z46" s="354"/>
      <c r="AA46" s="354"/>
      <c r="AB46" s="354"/>
      <c r="AC46" s="354"/>
      <c r="AD46" s="354"/>
      <c r="AE46" s="354"/>
      <c r="AF46" s="354"/>
      <c r="AG46" s="354"/>
      <c r="AH46" s="354"/>
      <c r="AI46" s="354"/>
    </row>
    <row r="47" spans="1:35" ht="27.95" customHeight="1" x14ac:dyDescent="0.2">
      <c r="A47" s="967"/>
      <c r="B47" s="967" t="s">
        <v>401</v>
      </c>
      <c r="C47" s="383" t="s">
        <v>5</v>
      </c>
      <c r="D47" s="15"/>
      <c r="E47" s="29">
        <v>2</v>
      </c>
      <c r="F47" s="375"/>
      <c r="G47" s="28">
        <f t="shared" si="5"/>
        <v>12</v>
      </c>
      <c r="H47" s="29"/>
      <c r="I47" s="357"/>
      <c r="J47" s="43">
        <v>2</v>
      </c>
      <c r="K47" s="43">
        <v>10</v>
      </c>
      <c r="L47" s="44"/>
      <c r="M47" s="44"/>
      <c r="N47" s="357"/>
      <c r="O47" s="44"/>
      <c r="P47" s="44"/>
      <c r="Q47" s="44"/>
      <c r="R47" s="44"/>
      <c r="S47" s="357"/>
      <c r="T47" s="44"/>
      <c r="U47" s="44"/>
      <c r="V47" s="29"/>
      <c r="X47" s="15"/>
      <c r="Y47" s="27"/>
      <c r="Z47" s="27"/>
      <c r="AA47" s="27"/>
      <c r="AB47" s="27"/>
      <c r="AC47" s="27"/>
      <c r="AD47" s="27"/>
      <c r="AE47" s="27"/>
      <c r="AF47" s="27"/>
      <c r="AG47" s="27"/>
      <c r="AH47" s="27"/>
      <c r="AI47" s="27"/>
    </row>
    <row r="48" spans="1:35" ht="27.95" customHeight="1" x14ac:dyDescent="0.2">
      <c r="A48" s="967"/>
      <c r="B48" s="967"/>
      <c r="C48" s="383" t="s">
        <v>6</v>
      </c>
      <c r="D48" s="15"/>
      <c r="E48" s="29">
        <v>2</v>
      </c>
      <c r="F48" s="375"/>
      <c r="G48" s="28">
        <f t="shared" si="5"/>
        <v>12</v>
      </c>
      <c r="H48" s="29"/>
      <c r="I48" s="357"/>
      <c r="J48" s="44"/>
      <c r="K48" s="44"/>
      <c r="L48" s="44"/>
      <c r="M48" s="43">
        <v>4</v>
      </c>
      <c r="N48" s="357"/>
      <c r="O48" s="44"/>
      <c r="P48" s="43">
        <v>8</v>
      </c>
      <c r="Q48" s="44"/>
      <c r="R48" s="44"/>
      <c r="S48" s="357"/>
      <c r="T48" s="44"/>
      <c r="U48" s="44"/>
      <c r="V48" s="29"/>
      <c r="X48" s="15"/>
      <c r="Y48" s="27"/>
      <c r="Z48" s="27"/>
      <c r="AA48" s="27"/>
      <c r="AB48" s="27"/>
      <c r="AC48" s="27"/>
      <c r="AD48" s="27"/>
      <c r="AE48" s="27"/>
      <c r="AF48" s="27"/>
      <c r="AG48" s="27"/>
      <c r="AH48" s="27"/>
      <c r="AI48" s="27"/>
    </row>
    <row r="49" spans="1:35" ht="27.95" customHeight="1" x14ac:dyDescent="0.2">
      <c r="A49" s="967"/>
      <c r="B49" s="967"/>
      <c r="C49" s="383" t="s">
        <v>4</v>
      </c>
      <c r="D49" s="15"/>
      <c r="E49" s="29">
        <v>2</v>
      </c>
      <c r="F49" s="375"/>
      <c r="G49" s="28">
        <f t="shared" si="5"/>
        <v>12</v>
      </c>
      <c r="H49" s="29"/>
      <c r="I49" s="357"/>
      <c r="J49" s="44"/>
      <c r="K49" s="44"/>
      <c r="L49" s="44"/>
      <c r="M49" s="44"/>
      <c r="N49" s="357"/>
      <c r="O49" s="44"/>
      <c r="P49" s="44"/>
      <c r="Q49" s="43">
        <v>5</v>
      </c>
      <c r="R49" s="43">
        <v>3</v>
      </c>
      <c r="S49" s="357"/>
      <c r="T49" s="369">
        <v>2</v>
      </c>
      <c r="U49" s="43">
        <v>2</v>
      </c>
      <c r="V49" s="29"/>
      <c r="X49" s="15"/>
      <c r="Y49" s="27"/>
      <c r="Z49" s="27"/>
      <c r="AA49" s="27"/>
      <c r="AB49" s="27"/>
      <c r="AC49" s="27"/>
      <c r="AD49" s="27"/>
      <c r="AE49" s="27"/>
      <c r="AF49" s="27"/>
      <c r="AG49" s="27"/>
      <c r="AH49" s="27"/>
      <c r="AI49" s="27"/>
    </row>
    <row r="50" spans="1:35" ht="21.95" customHeight="1" x14ac:dyDescent="0.2">
      <c r="A50" s="967"/>
      <c r="B50" s="39"/>
      <c r="C50" s="41"/>
      <c r="D50" s="354"/>
      <c r="E50" s="441"/>
      <c r="F50" s="348"/>
      <c r="G50" s="348"/>
      <c r="H50" s="370"/>
      <c r="I50" s="371"/>
      <c r="J50" s="370"/>
      <c r="K50" s="370"/>
      <c r="L50" s="370"/>
      <c r="M50" s="370"/>
      <c r="N50" s="371"/>
      <c r="O50" s="370"/>
      <c r="P50" s="370"/>
      <c r="Q50" s="370"/>
      <c r="R50" s="370"/>
      <c r="S50" s="371"/>
      <c r="T50" s="370"/>
      <c r="U50" s="370"/>
      <c r="V50" s="372"/>
      <c r="X50" s="354"/>
      <c r="Y50" s="354"/>
      <c r="Z50" s="354"/>
      <c r="AA50" s="354"/>
      <c r="AB50" s="354"/>
      <c r="AC50" s="354"/>
      <c r="AD50" s="354"/>
      <c r="AE50" s="354"/>
      <c r="AF50" s="354"/>
      <c r="AG50" s="354"/>
      <c r="AH50" s="354"/>
      <c r="AI50" s="354"/>
    </row>
    <row r="51" spans="1:35" ht="27.95" customHeight="1" x14ac:dyDescent="0.2">
      <c r="A51" s="967"/>
      <c r="B51" s="967" t="s">
        <v>402</v>
      </c>
      <c r="C51" s="383" t="s">
        <v>549</v>
      </c>
      <c r="D51" s="15"/>
      <c r="E51" s="29">
        <v>3</v>
      </c>
      <c r="F51" s="375"/>
      <c r="G51" s="28">
        <f t="shared" si="5"/>
        <v>18</v>
      </c>
      <c r="H51" s="43">
        <v>12</v>
      </c>
      <c r="I51" s="357"/>
      <c r="J51" s="29"/>
      <c r="K51" s="29"/>
      <c r="L51" s="44"/>
      <c r="M51" s="43">
        <v>4</v>
      </c>
      <c r="N51" s="357"/>
      <c r="O51" s="44"/>
      <c r="P51" s="369">
        <v>2</v>
      </c>
      <c r="Q51" s="44"/>
      <c r="R51" s="44"/>
      <c r="S51" s="357"/>
      <c r="T51" s="44"/>
      <c r="U51" s="44"/>
      <c r="V51" s="29"/>
      <c r="X51" s="15"/>
      <c r="Y51" s="27"/>
      <c r="Z51" s="27"/>
      <c r="AA51" s="27"/>
      <c r="AB51" s="27"/>
      <c r="AC51" s="27"/>
      <c r="AD51" s="27"/>
      <c r="AE51" s="27"/>
      <c r="AF51" s="27"/>
      <c r="AG51" s="27"/>
      <c r="AH51" s="27"/>
      <c r="AI51" s="27"/>
    </row>
    <row r="52" spans="1:35" ht="27.95" customHeight="1" x14ac:dyDescent="0.2">
      <c r="A52" s="967"/>
      <c r="B52" s="967"/>
      <c r="C52" s="383" t="s">
        <v>551</v>
      </c>
      <c r="D52" s="15"/>
      <c r="E52" s="29">
        <v>4</v>
      </c>
      <c r="F52" s="375"/>
      <c r="G52" s="28">
        <f t="shared" si="5"/>
        <v>24</v>
      </c>
      <c r="H52" s="29"/>
      <c r="I52" s="357"/>
      <c r="J52" s="29"/>
      <c r="K52" s="29"/>
      <c r="L52" s="43">
        <v>6</v>
      </c>
      <c r="M52" s="44"/>
      <c r="N52" s="357"/>
      <c r="O52" s="43">
        <v>6</v>
      </c>
      <c r="P52" s="44"/>
      <c r="Q52" s="44"/>
      <c r="R52" s="44"/>
      <c r="S52" s="357"/>
      <c r="T52" s="44"/>
      <c r="U52" s="43">
        <v>12</v>
      </c>
      <c r="V52" s="29"/>
      <c r="X52" s="15"/>
      <c r="Y52" s="27"/>
      <c r="Z52" s="27"/>
      <c r="AA52" s="27"/>
      <c r="AB52" s="27"/>
      <c r="AC52" s="27"/>
      <c r="AD52" s="27"/>
      <c r="AE52" s="27"/>
      <c r="AF52" s="27"/>
      <c r="AG52" s="27"/>
      <c r="AH52" s="27"/>
      <c r="AI52" s="27"/>
    </row>
    <row r="53" spans="1:35" ht="21.95" customHeight="1" x14ac:dyDescent="0.2">
      <c r="A53" s="967"/>
      <c r="B53" s="39"/>
      <c r="C53" s="348"/>
      <c r="D53" s="354"/>
      <c r="E53" s="441"/>
      <c r="F53" s="348"/>
      <c r="G53" s="348"/>
      <c r="H53" s="370"/>
      <c r="I53" s="371"/>
      <c r="J53" s="370"/>
      <c r="K53" s="370"/>
      <c r="L53" s="370"/>
      <c r="M53" s="370"/>
      <c r="N53" s="371"/>
      <c r="O53" s="370"/>
      <c r="P53" s="370"/>
      <c r="Q53" s="370"/>
      <c r="R53" s="370"/>
      <c r="S53" s="371"/>
      <c r="T53" s="370"/>
      <c r="U53" s="370"/>
      <c r="V53" s="372"/>
      <c r="X53" s="354"/>
      <c r="Y53" s="354"/>
      <c r="Z53" s="354"/>
      <c r="AA53" s="354"/>
      <c r="AB53" s="354"/>
      <c r="AC53" s="354"/>
      <c r="AD53" s="354"/>
      <c r="AE53" s="354"/>
      <c r="AF53" s="354"/>
      <c r="AG53" s="354"/>
      <c r="AH53" s="354"/>
      <c r="AI53" s="354"/>
    </row>
    <row r="54" spans="1:35" ht="36" customHeight="1" x14ac:dyDescent="0.2">
      <c r="A54" s="967"/>
      <c r="B54" s="967" t="s">
        <v>403</v>
      </c>
      <c r="C54" s="383" t="s">
        <v>557</v>
      </c>
      <c r="D54" s="15"/>
      <c r="E54" s="29">
        <v>2</v>
      </c>
      <c r="F54" s="375"/>
      <c r="G54" s="28">
        <f t="shared" si="5"/>
        <v>12</v>
      </c>
      <c r="H54" s="29"/>
      <c r="I54" s="357"/>
      <c r="J54" s="43">
        <v>2</v>
      </c>
      <c r="K54" s="43">
        <v>10</v>
      </c>
      <c r="L54" s="44"/>
      <c r="M54" s="44"/>
      <c r="N54" s="357"/>
      <c r="O54" s="44"/>
      <c r="P54" s="44"/>
      <c r="Q54" s="44"/>
      <c r="R54" s="44"/>
      <c r="S54" s="357"/>
      <c r="T54" s="44"/>
      <c r="U54" s="44"/>
      <c r="V54" s="29"/>
      <c r="X54" s="15"/>
      <c r="Y54" s="15"/>
      <c r="Z54" s="15"/>
      <c r="AA54" s="15"/>
      <c r="AB54" s="15"/>
      <c r="AC54" s="15"/>
      <c r="AD54" s="15"/>
      <c r="AE54" s="15"/>
      <c r="AF54" s="15"/>
      <c r="AG54" s="15"/>
      <c r="AH54" s="15"/>
      <c r="AI54" s="15"/>
    </row>
    <row r="55" spans="1:35" ht="36" customHeight="1" x14ac:dyDescent="0.2">
      <c r="A55" s="967"/>
      <c r="B55" s="967"/>
      <c r="C55" s="383" t="s">
        <v>550</v>
      </c>
      <c r="D55" s="15"/>
      <c r="E55" s="29">
        <v>2</v>
      </c>
      <c r="F55" s="375"/>
      <c r="G55" s="28">
        <f t="shared" si="5"/>
        <v>12</v>
      </c>
      <c r="H55" s="29"/>
      <c r="I55" s="357"/>
      <c r="J55" s="44"/>
      <c r="K55" s="44"/>
      <c r="L55" s="44"/>
      <c r="M55" s="44"/>
      <c r="N55" s="357"/>
      <c r="O55" s="44"/>
      <c r="P55" s="43">
        <v>12</v>
      </c>
      <c r="Q55" s="44"/>
      <c r="R55" s="44"/>
      <c r="S55" s="357"/>
      <c r="T55" s="44"/>
      <c r="U55" s="44"/>
      <c r="V55" s="29"/>
      <c r="X55" s="15"/>
      <c r="Y55" s="15"/>
      <c r="Z55" s="15"/>
      <c r="AA55" s="15"/>
      <c r="AB55" s="15"/>
      <c r="AC55" s="15"/>
      <c r="AD55" s="15"/>
      <c r="AE55" s="15"/>
      <c r="AF55" s="15"/>
      <c r="AG55" s="15"/>
      <c r="AH55" s="15"/>
      <c r="AI55" s="15"/>
    </row>
    <row r="56" spans="1:35" ht="36" customHeight="1" x14ac:dyDescent="0.2">
      <c r="A56" s="967"/>
      <c r="B56" s="967"/>
      <c r="C56" s="383" t="s">
        <v>0</v>
      </c>
      <c r="D56" s="15"/>
      <c r="E56" s="29">
        <v>2</v>
      </c>
      <c r="F56" s="375"/>
      <c r="G56" s="28">
        <f t="shared" si="5"/>
        <v>12</v>
      </c>
      <c r="H56" s="29"/>
      <c r="I56" s="357"/>
      <c r="J56" s="44"/>
      <c r="K56" s="44"/>
      <c r="L56" s="44"/>
      <c r="M56" s="44"/>
      <c r="N56" s="357"/>
      <c r="O56" s="44"/>
      <c r="P56" s="44"/>
      <c r="Q56" s="44"/>
      <c r="R56" s="43">
        <v>10</v>
      </c>
      <c r="S56" s="357"/>
      <c r="T56" s="369">
        <v>2</v>
      </c>
      <c r="U56" s="44"/>
      <c r="V56" s="29"/>
      <c r="X56" s="15"/>
      <c r="Y56" s="15"/>
      <c r="Z56" s="15"/>
      <c r="AA56" s="15"/>
      <c r="AB56" s="15"/>
      <c r="AC56" s="15"/>
      <c r="AD56" s="15"/>
      <c r="AE56" s="15"/>
      <c r="AF56" s="15"/>
      <c r="AG56" s="15"/>
      <c r="AH56" s="15"/>
      <c r="AI56" s="15"/>
    </row>
    <row r="57" spans="1:35" ht="21.95" customHeight="1" x14ac:dyDescent="0.2">
      <c r="A57" s="967"/>
      <c r="B57" s="15"/>
      <c r="C57" s="41"/>
      <c r="D57" s="379"/>
      <c r="E57" s="451"/>
      <c r="F57" s="348"/>
      <c r="G57" s="348"/>
      <c r="H57" s="370"/>
      <c r="I57" s="371"/>
      <c r="J57" s="370"/>
      <c r="K57" s="370"/>
      <c r="L57" s="370"/>
      <c r="M57" s="370"/>
      <c r="N57" s="371"/>
      <c r="O57" s="370"/>
      <c r="P57" s="370"/>
      <c r="Q57" s="370"/>
      <c r="R57" s="370"/>
      <c r="S57" s="371"/>
      <c r="T57" s="370"/>
      <c r="U57" s="370"/>
      <c r="V57" s="372"/>
      <c r="X57" s="354"/>
      <c r="Y57" s="354"/>
      <c r="Z57" s="354"/>
      <c r="AA57" s="354"/>
      <c r="AB57" s="354"/>
      <c r="AC57" s="354"/>
      <c r="AD57" s="354"/>
      <c r="AE57" s="354"/>
      <c r="AF57" s="354"/>
      <c r="AG57" s="354"/>
      <c r="AH57" s="354"/>
      <c r="AI57" s="354"/>
    </row>
    <row r="58" spans="1:35" ht="27.95" customHeight="1" x14ac:dyDescent="0.2">
      <c r="A58" s="967"/>
      <c r="B58" s="385" t="s">
        <v>404</v>
      </c>
      <c r="C58" s="384" t="s">
        <v>1</v>
      </c>
      <c r="D58" s="15"/>
      <c r="E58" s="29">
        <v>6</v>
      </c>
      <c r="F58" s="365"/>
      <c r="G58" s="28">
        <f>SUM(H58:V58)</f>
        <v>36</v>
      </c>
      <c r="H58" s="29"/>
      <c r="I58" s="357"/>
      <c r="J58" s="44"/>
      <c r="K58" s="44"/>
      <c r="L58" s="44"/>
      <c r="M58" s="43">
        <v>10</v>
      </c>
      <c r="N58" s="357"/>
      <c r="O58" s="44"/>
      <c r="P58" s="44"/>
      <c r="Q58" s="17"/>
      <c r="R58" s="43">
        <v>14</v>
      </c>
      <c r="S58" s="357"/>
      <c r="T58" s="44"/>
      <c r="U58" s="17"/>
      <c r="V58" s="43">
        <v>12</v>
      </c>
      <c r="X58" s="15"/>
      <c r="Y58" s="15"/>
      <c r="Z58" s="15"/>
      <c r="AA58" s="15"/>
      <c r="AB58" s="15"/>
      <c r="AC58" s="15"/>
      <c r="AD58" s="15"/>
      <c r="AE58" s="15"/>
      <c r="AF58" s="15"/>
      <c r="AG58" s="15"/>
      <c r="AH58" s="15"/>
      <c r="AI58" s="15"/>
    </row>
    <row r="59" spans="1:35" s="373" customFormat="1" x14ac:dyDescent="0.2">
      <c r="A59" s="377"/>
      <c r="B59" s="377"/>
      <c r="C59" s="377"/>
      <c r="D59" s="378"/>
      <c r="E59" s="449">
        <f>SUM(E44:E58)</f>
        <v>30</v>
      </c>
      <c r="F59" s="378"/>
      <c r="G59" s="380">
        <f>SUM(G44:G58)</f>
        <v>180</v>
      </c>
      <c r="H59" s="378"/>
      <c r="I59" s="378"/>
      <c r="J59" s="378"/>
      <c r="K59" s="378"/>
      <c r="L59" s="378"/>
      <c r="M59" s="378"/>
      <c r="N59" s="378"/>
      <c r="O59" s="378"/>
      <c r="P59" s="378"/>
      <c r="Q59" s="378"/>
      <c r="R59" s="378"/>
      <c r="S59" s="378"/>
      <c r="T59" s="378"/>
      <c r="U59" s="378"/>
      <c r="V59" s="378"/>
    </row>
    <row r="60" spans="1:35" x14ac:dyDescent="0.2">
      <c r="C60"/>
    </row>
  </sheetData>
  <mergeCells count="20">
    <mergeCell ref="D19:D20"/>
    <mergeCell ref="C14:C20"/>
    <mergeCell ref="F16:F17"/>
    <mergeCell ref="H1:I1"/>
    <mergeCell ref="C4:C6"/>
    <mergeCell ref="B47:B49"/>
    <mergeCell ref="B51:B52"/>
    <mergeCell ref="B54:B56"/>
    <mergeCell ref="A44:A58"/>
    <mergeCell ref="A27:A41"/>
    <mergeCell ref="B27:B28"/>
    <mergeCell ref="B30:B32"/>
    <mergeCell ref="B34:B35"/>
    <mergeCell ref="B37:B39"/>
    <mergeCell ref="B44:B45"/>
    <mergeCell ref="C7:C9"/>
    <mergeCell ref="C10:C11"/>
    <mergeCell ref="C12:C13"/>
    <mergeCell ref="E1:G1"/>
    <mergeCell ref="X1:AI1"/>
  </mergeCells>
  <phoneticPr fontId="1" type="noConversion"/>
  <pageMargins left="0" right="0" top="0" bottom="0" header="0.5" footer="0.5"/>
  <pageSetup paperSize="9" orientation="landscape" horizontalDpi="4294967292" verticalDpi="4294967292" r:id="rId1"/>
  <legacyDrawing r:id="rId2"/>
  <extLst>
    <ext xmlns:mx="http://schemas.microsoft.com/office/mac/excel/2008/main" uri="{64002731-A6B0-56B0-2670-7721B7C09600}">
      <mx:PLV Mode="0" OnePage="0" WScale="0"/>
    </ext>
  </extLst>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5">
    <pageSetUpPr fitToPage="1"/>
  </sheetPr>
  <dimension ref="A1:J28"/>
  <sheetViews>
    <sheetView zoomScale="130" zoomScaleNormal="130" zoomScalePageLayoutView="125" workbookViewId="0">
      <selection activeCell="N23" sqref="N23"/>
    </sheetView>
  </sheetViews>
  <sheetFormatPr baseColWidth="10" defaultRowHeight="12.75" x14ac:dyDescent="0.2"/>
  <cols>
    <col min="1" max="1" width="3.33203125" customWidth="1"/>
    <col min="2" max="2" width="7.5" customWidth="1"/>
    <col min="3" max="3" width="15.83203125" customWidth="1"/>
    <col min="4" max="4" width="11" customWidth="1"/>
    <col min="5" max="5" width="6.33203125" customWidth="1"/>
    <col min="6" max="6" width="11.83203125" customWidth="1"/>
    <col min="7" max="10" width="16.83203125" customWidth="1"/>
    <col min="11" max="11" width="7.33203125" customWidth="1"/>
  </cols>
  <sheetData>
    <row r="1" spans="1:10" ht="13.5" thickBot="1" x14ac:dyDescent="0.25">
      <c r="A1" s="977" t="s">
        <v>307</v>
      </c>
      <c r="B1" s="978"/>
      <c r="C1" s="979"/>
      <c r="D1" s="977" t="s">
        <v>453</v>
      </c>
      <c r="E1" s="978"/>
      <c r="F1" s="978"/>
      <c r="G1" s="978"/>
      <c r="H1" s="978"/>
      <c r="I1" s="978"/>
      <c r="J1" s="979"/>
    </row>
    <row r="2" spans="1:10" ht="12" customHeight="1" x14ac:dyDescent="0.2">
      <c r="A2" s="981" t="s">
        <v>451</v>
      </c>
      <c r="B2" s="22" t="s">
        <v>450</v>
      </c>
      <c r="C2" s="48"/>
      <c r="D2" s="48"/>
      <c r="E2" s="48"/>
      <c r="F2" s="1032" t="s">
        <v>337</v>
      </c>
      <c r="G2" s="1032"/>
      <c r="H2" s="1032"/>
      <c r="I2" s="1033"/>
      <c r="J2" s="122">
        <v>20</v>
      </c>
    </row>
    <row r="3" spans="1:10" x14ac:dyDescent="0.2">
      <c r="A3" s="982"/>
      <c r="B3" s="50">
        <v>1</v>
      </c>
      <c r="C3" s="16" t="s">
        <v>432</v>
      </c>
      <c r="D3" s="1026" t="s">
        <v>431</v>
      </c>
      <c r="E3" s="1027"/>
      <c r="F3" s="1027"/>
      <c r="G3" s="1027"/>
      <c r="H3" s="1027"/>
      <c r="I3" s="1028"/>
      <c r="J3" s="118" t="s">
        <v>454</v>
      </c>
    </row>
    <row r="4" spans="1:10" x14ac:dyDescent="0.2">
      <c r="A4" s="982"/>
      <c r="B4" s="50">
        <v>2</v>
      </c>
      <c r="C4" s="16" t="s">
        <v>440</v>
      </c>
      <c r="D4" s="1026" t="s">
        <v>435</v>
      </c>
      <c r="E4" s="1027"/>
      <c r="F4" s="1027"/>
      <c r="G4" s="1027"/>
      <c r="H4" s="1027"/>
      <c r="I4" s="1028"/>
      <c r="J4" s="118" t="s">
        <v>352</v>
      </c>
    </row>
    <row r="5" spans="1:10" ht="13.5" thickBot="1" x14ac:dyDescent="0.25">
      <c r="A5" s="982"/>
      <c r="B5" s="51">
        <v>3</v>
      </c>
      <c r="C5" s="47" t="s">
        <v>445</v>
      </c>
      <c r="D5" s="1029" t="s">
        <v>449</v>
      </c>
      <c r="E5" s="1030"/>
      <c r="F5" s="1030"/>
      <c r="G5" s="1030"/>
      <c r="H5" s="1030"/>
      <c r="I5" s="1031"/>
      <c r="J5" s="119" t="s">
        <v>352</v>
      </c>
    </row>
    <row r="6" spans="1:10" x14ac:dyDescent="0.2">
      <c r="A6" s="983"/>
      <c r="B6" s="1022" t="s">
        <v>406</v>
      </c>
      <c r="C6" s="1023"/>
      <c r="D6" s="91">
        <v>3</v>
      </c>
      <c r="E6" s="61" t="s">
        <v>423</v>
      </c>
      <c r="F6" s="991" t="s">
        <v>333</v>
      </c>
      <c r="G6" s="992"/>
      <c r="H6" s="59" t="s">
        <v>458</v>
      </c>
      <c r="I6" s="92">
        <v>3</v>
      </c>
      <c r="J6" s="21" t="s">
        <v>456</v>
      </c>
    </row>
    <row r="7" spans="1:10" ht="13.5" thickBot="1" x14ac:dyDescent="0.25">
      <c r="A7" s="983"/>
      <c r="B7" s="995" t="s">
        <v>457</v>
      </c>
      <c r="C7" s="996"/>
      <c r="D7" s="14">
        <f>D6*8</f>
        <v>24</v>
      </c>
      <c r="E7" s="62" t="s">
        <v>424</v>
      </c>
      <c r="F7" s="993"/>
      <c r="G7" s="994"/>
      <c r="H7" s="60" t="s">
        <v>425</v>
      </c>
      <c r="I7" s="93">
        <v>4</v>
      </c>
      <c r="J7" s="53" t="s">
        <v>332</v>
      </c>
    </row>
    <row r="8" spans="1:10" ht="12.95" customHeight="1" thickBot="1" x14ac:dyDescent="0.25">
      <c r="A8" s="983"/>
      <c r="B8" s="995" t="s">
        <v>460</v>
      </c>
      <c r="C8" s="996"/>
      <c r="D8" s="55">
        <f>D6*I6</f>
        <v>9</v>
      </c>
      <c r="E8" s="56" t="s">
        <v>459</v>
      </c>
      <c r="F8" s="1003" t="s">
        <v>421</v>
      </c>
      <c r="G8" s="1003"/>
      <c r="H8" s="1003"/>
      <c r="I8" s="1003"/>
      <c r="J8" s="1004"/>
    </row>
    <row r="9" spans="1:10" ht="26.25" thickBot="1" x14ac:dyDescent="0.25">
      <c r="A9" s="983"/>
      <c r="B9" s="997" t="s">
        <v>461</v>
      </c>
      <c r="C9" s="998"/>
      <c r="D9" s="57">
        <f>I7*D6</f>
        <v>12</v>
      </c>
      <c r="E9" s="58" t="s">
        <v>459</v>
      </c>
      <c r="F9" s="65"/>
      <c r="G9" s="63" t="s">
        <v>417</v>
      </c>
      <c r="H9" s="63" t="s">
        <v>418</v>
      </c>
      <c r="I9" s="63" t="s">
        <v>419</v>
      </c>
      <c r="J9" s="64" t="s">
        <v>420</v>
      </c>
    </row>
    <row r="10" spans="1:10" ht="13.5" thickBot="1" x14ac:dyDescent="0.25">
      <c r="A10" s="982"/>
      <c r="B10" s="1019" t="s">
        <v>407</v>
      </c>
      <c r="C10" s="1020"/>
      <c r="D10" s="1020"/>
      <c r="E10" s="1021"/>
      <c r="F10" s="77" t="s">
        <v>411</v>
      </c>
      <c r="G10" s="984" t="s">
        <v>432</v>
      </c>
      <c r="H10" s="985"/>
      <c r="I10" s="88" t="s">
        <v>440</v>
      </c>
      <c r="J10" s="89" t="s">
        <v>445</v>
      </c>
    </row>
    <row r="11" spans="1:10" s="11" customFormat="1" ht="21" customHeight="1" x14ac:dyDescent="0.2">
      <c r="A11" s="982"/>
      <c r="B11" s="1005" t="s">
        <v>427</v>
      </c>
      <c r="C11" s="1001" t="s">
        <v>280</v>
      </c>
      <c r="D11" s="1002"/>
      <c r="E11" s="986" t="s">
        <v>455</v>
      </c>
      <c r="F11" s="70" t="s">
        <v>465</v>
      </c>
      <c r="G11" s="1007">
        <v>4</v>
      </c>
      <c r="H11" s="1008"/>
      <c r="I11" s="49">
        <v>4</v>
      </c>
      <c r="J11" s="76">
        <v>4</v>
      </c>
    </row>
    <row r="12" spans="1:10" ht="21" customHeight="1" x14ac:dyDescent="0.2">
      <c r="A12" s="982"/>
      <c r="B12" s="980"/>
      <c r="C12" s="1034" t="s">
        <v>203</v>
      </c>
      <c r="D12" s="1035"/>
      <c r="E12" s="987"/>
      <c r="F12" s="1009" t="s">
        <v>412</v>
      </c>
      <c r="G12" s="1012" t="s">
        <v>367</v>
      </c>
      <c r="H12" s="1012" t="s">
        <v>369</v>
      </c>
      <c r="I12" s="1012" t="s">
        <v>368</v>
      </c>
      <c r="J12" s="1015" t="s">
        <v>370</v>
      </c>
    </row>
    <row r="13" spans="1:10" ht="21" customHeight="1" x14ac:dyDescent="0.2">
      <c r="A13" s="982"/>
      <c r="B13" s="980"/>
      <c r="C13" s="1034" t="s">
        <v>220</v>
      </c>
      <c r="D13" s="1035"/>
      <c r="E13" s="987"/>
      <c r="F13" s="1010"/>
      <c r="G13" s="1013"/>
      <c r="H13" s="1013"/>
      <c r="I13" s="1013"/>
      <c r="J13" s="1016"/>
    </row>
    <row r="14" spans="1:10" ht="21" customHeight="1" thickBot="1" x14ac:dyDescent="0.25">
      <c r="A14" s="982"/>
      <c r="B14" s="1006"/>
      <c r="C14" s="999"/>
      <c r="D14" s="1000"/>
      <c r="E14" s="988"/>
      <c r="F14" s="1011"/>
      <c r="G14" s="1014"/>
      <c r="H14" s="1014"/>
      <c r="I14" s="1014"/>
      <c r="J14" s="1017"/>
    </row>
    <row r="15" spans="1:10" ht="21" customHeight="1" x14ac:dyDescent="0.2">
      <c r="A15" s="982"/>
      <c r="B15" s="980" t="s">
        <v>428</v>
      </c>
      <c r="C15" s="989" t="s">
        <v>65</v>
      </c>
      <c r="D15" s="990"/>
      <c r="E15" s="986" t="s">
        <v>455</v>
      </c>
      <c r="F15" s="71" t="s">
        <v>414</v>
      </c>
      <c r="G15" s="29">
        <v>4</v>
      </c>
      <c r="H15" s="29">
        <v>4</v>
      </c>
      <c r="I15" s="29">
        <v>6</v>
      </c>
      <c r="J15" s="67">
        <v>6</v>
      </c>
    </row>
    <row r="16" spans="1:10" ht="21" customHeight="1" x14ac:dyDescent="0.2">
      <c r="A16" s="982"/>
      <c r="B16" s="980"/>
      <c r="C16" s="1034" t="s">
        <v>225</v>
      </c>
      <c r="D16" s="1035"/>
      <c r="E16" s="987"/>
      <c r="F16" s="72" t="s">
        <v>413</v>
      </c>
      <c r="G16" s="29">
        <v>1</v>
      </c>
      <c r="H16" s="29">
        <v>1</v>
      </c>
      <c r="I16" s="29">
        <v>4</v>
      </c>
      <c r="J16" s="67">
        <v>4</v>
      </c>
    </row>
    <row r="17" spans="1:10" ht="21" customHeight="1" thickBot="1" x14ac:dyDescent="0.25">
      <c r="A17" s="982"/>
      <c r="B17" s="980"/>
      <c r="C17" s="989" t="s">
        <v>36</v>
      </c>
      <c r="D17" s="990"/>
      <c r="E17" s="987"/>
      <c r="F17" s="105" t="s">
        <v>318</v>
      </c>
      <c r="G17" s="106" t="s">
        <v>422</v>
      </c>
      <c r="H17" s="106" t="s">
        <v>422</v>
      </c>
      <c r="I17" s="106" t="s">
        <v>422</v>
      </c>
      <c r="J17" s="107" t="s">
        <v>422</v>
      </c>
    </row>
    <row r="18" spans="1:10" ht="21" customHeight="1" thickBot="1" x14ac:dyDescent="0.25">
      <c r="A18" s="982"/>
      <c r="B18" s="1006"/>
      <c r="C18" s="999"/>
      <c r="D18" s="1000"/>
      <c r="E18" s="988"/>
      <c r="F18" s="108" t="s">
        <v>408</v>
      </c>
      <c r="G18" s="111" t="s">
        <v>464</v>
      </c>
      <c r="H18" s="111"/>
      <c r="I18" s="112"/>
      <c r="J18" s="113"/>
    </row>
    <row r="19" spans="1:10" ht="21" customHeight="1" x14ac:dyDescent="0.2">
      <c r="A19" s="982"/>
      <c r="B19" s="980" t="s">
        <v>429</v>
      </c>
      <c r="C19" s="1001" t="s">
        <v>67</v>
      </c>
      <c r="D19" s="1002"/>
      <c r="E19" s="986" t="s">
        <v>455</v>
      </c>
      <c r="F19" s="72" t="s">
        <v>409</v>
      </c>
      <c r="G19" s="68"/>
      <c r="H19" s="68" t="s">
        <v>452</v>
      </c>
      <c r="I19" s="68"/>
      <c r="J19" s="69"/>
    </row>
    <row r="20" spans="1:10" ht="21" customHeight="1" x14ac:dyDescent="0.2">
      <c r="A20" s="982"/>
      <c r="B20" s="980"/>
      <c r="C20" s="989" t="s">
        <v>66</v>
      </c>
      <c r="D20" s="1018"/>
      <c r="E20" s="987"/>
      <c r="F20" s="72" t="s">
        <v>410</v>
      </c>
      <c r="G20" s="68"/>
      <c r="H20" s="68"/>
      <c r="I20" s="68" t="s">
        <v>463</v>
      </c>
      <c r="J20" s="69" t="s">
        <v>463</v>
      </c>
    </row>
    <row r="21" spans="1:10" ht="21" customHeight="1" x14ac:dyDescent="0.2">
      <c r="A21" s="982"/>
      <c r="B21" s="980"/>
      <c r="C21" s="989" t="s">
        <v>182</v>
      </c>
      <c r="D21" s="990"/>
      <c r="E21" s="987"/>
      <c r="F21" s="72" t="s">
        <v>415</v>
      </c>
      <c r="G21" s="68"/>
      <c r="H21" s="68"/>
      <c r="I21" s="68"/>
      <c r="J21" s="69"/>
    </row>
    <row r="22" spans="1:10" ht="21" customHeight="1" thickBot="1" x14ac:dyDescent="0.25">
      <c r="A22" s="982"/>
      <c r="B22" s="980"/>
      <c r="C22" s="1024" t="s">
        <v>214</v>
      </c>
      <c r="D22" s="1025"/>
      <c r="E22" s="988"/>
      <c r="F22" s="73" t="s">
        <v>416</v>
      </c>
      <c r="G22" s="74"/>
      <c r="H22" s="74"/>
      <c r="I22" s="74"/>
      <c r="J22" s="75"/>
    </row>
    <row r="23" spans="1:10" ht="13.5" thickBot="1" x14ac:dyDescent="0.25">
      <c r="A23" s="872" t="s">
        <v>426</v>
      </c>
      <c r="B23" s="875" t="s">
        <v>330</v>
      </c>
      <c r="C23" s="876"/>
      <c r="D23" s="876"/>
      <c r="E23" s="876"/>
      <c r="F23" s="87" t="s">
        <v>430</v>
      </c>
      <c r="G23" s="877" t="s">
        <v>331</v>
      </c>
      <c r="H23" s="876"/>
      <c r="I23" s="876"/>
      <c r="J23" s="878"/>
    </row>
    <row r="24" spans="1:10" x14ac:dyDescent="0.2">
      <c r="A24" s="873"/>
      <c r="B24" s="879" t="s">
        <v>329</v>
      </c>
      <c r="C24" s="880"/>
      <c r="D24" s="880"/>
      <c r="E24" s="880"/>
      <c r="F24" s="79" t="s">
        <v>319</v>
      </c>
      <c r="G24" s="885" t="s">
        <v>323</v>
      </c>
      <c r="H24" s="885"/>
      <c r="I24" s="83" t="s">
        <v>324</v>
      </c>
      <c r="J24" s="85" t="s">
        <v>325</v>
      </c>
    </row>
    <row r="25" spans="1:10" x14ac:dyDescent="0.2">
      <c r="A25" s="873"/>
      <c r="B25" s="881"/>
      <c r="C25" s="882"/>
      <c r="D25" s="882"/>
      <c r="E25" s="882"/>
      <c r="F25" s="80" t="s">
        <v>320</v>
      </c>
      <c r="G25" s="886" t="s">
        <v>328</v>
      </c>
      <c r="H25" s="886"/>
      <c r="I25" s="78" t="s">
        <v>326</v>
      </c>
      <c r="J25" s="84" t="s">
        <v>327</v>
      </c>
    </row>
    <row r="26" spans="1:10" ht="13.5" thickBot="1" x14ac:dyDescent="0.25">
      <c r="A26" s="874"/>
      <c r="B26" s="883"/>
      <c r="C26" s="884"/>
      <c r="D26" s="884"/>
      <c r="E26" s="884"/>
      <c r="F26" s="81" t="s">
        <v>321</v>
      </c>
      <c r="G26" s="887" t="s">
        <v>327</v>
      </c>
      <c r="H26" s="887"/>
      <c r="I26" s="86" t="s">
        <v>328</v>
      </c>
      <c r="J26" s="82" t="s">
        <v>326</v>
      </c>
    </row>
    <row r="27" spans="1:10" ht="45" customHeight="1" x14ac:dyDescent="0.2">
      <c r="B27" s="868" t="s">
        <v>64</v>
      </c>
      <c r="C27" s="868"/>
      <c r="D27" s="868"/>
      <c r="E27" s="868"/>
      <c r="F27" s="868"/>
      <c r="G27" s="868"/>
      <c r="H27" s="868"/>
      <c r="I27" s="868"/>
      <c r="J27" s="868"/>
    </row>
    <row r="28" spans="1:10" x14ac:dyDescent="0.2">
      <c r="B28" s="869" t="s">
        <v>462</v>
      </c>
      <c r="C28" s="869"/>
    </row>
  </sheetData>
  <mergeCells count="48">
    <mergeCell ref="B28:C28"/>
    <mergeCell ref="B27:J27"/>
    <mergeCell ref="C15:D15"/>
    <mergeCell ref="C12:D12"/>
    <mergeCell ref="C16:D16"/>
    <mergeCell ref="C13:D13"/>
    <mergeCell ref="D1:J1"/>
    <mergeCell ref="D3:I3"/>
    <mergeCell ref="D4:I4"/>
    <mergeCell ref="D5:I5"/>
    <mergeCell ref="F2:I2"/>
    <mergeCell ref="B6:C6"/>
    <mergeCell ref="G24:H24"/>
    <mergeCell ref="G25:H25"/>
    <mergeCell ref="G26:H26"/>
    <mergeCell ref="B24:E26"/>
    <mergeCell ref="C22:D22"/>
    <mergeCell ref="A23:A26"/>
    <mergeCell ref="B23:E23"/>
    <mergeCell ref="G23:J23"/>
    <mergeCell ref="F8:J8"/>
    <mergeCell ref="B11:B14"/>
    <mergeCell ref="B15:B18"/>
    <mergeCell ref="G11:H11"/>
    <mergeCell ref="F12:F14"/>
    <mergeCell ref="G12:G14"/>
    <mergeCell ref="H12:H14"/>
    <mergeCell ref="I12:I14"/>
    <mergeCell ref="J12:J14"/>
    <mergeCell ref="C20:D20"/>
    <mergeCell ref="C19:D19"/>
    <mergeCell ref="B10:E10"/>
    <mergeCell ref="A1:C1"/>
    <mergeCell ref="B19:B22"/>
    <mergeCell ref="A2:A22"/>
    <mergeCell ref="G10:H10"/>
    <mergeCell ref="E11:E14"/>
    <mergeCell ref="E15:E18"/>
    <mergeCell ref="E19:E22"/>
    <mergeCell ref="C21:D21"/>
    <mergeCell ref="F6:G7"/>
    <mergeCell ref="B7:C7"/>
    <mergeCell ref="B8:C8"/>
    <mergeCell ref="B9:C9"/>
    <mergeCell ref="C18:D18"/>
    <mergeCell ref="C17:D17"/>
    <mergeCell ref="C14:D14"/>
    <mergeCell ref="C11:D11"/>
  </mergeCells>
  <phoneticPr fontId="1" type="noConversion"/>
  <dataValidations count="1">
    <dataValidation type="list" allowBlank="1" showInputMessage="1" showErrorMessage="1" sqref="G9:J9">
      <formula1>"Etude de dossier,Activité pratique"</formula1>
    </dataValidation>
  </dataValidations>
  <printOptions horizontalCentered="1" verticalCentered="1"/>
  <pageMargins left="0.31" right="0.38" top="0.5" bottom="0.5" header="0.5" footer="0.5"/>
  <pageSetup paperSize="9" orientation="landscape" horizontalDpi="4294967292" verticalDpi="4294967292" r:id="rId1"/>
  <extLst>
    <ext xmlns:mx="http://schemas.microsoft.com/office/mac/excel/2008/main" uri="{64002731-A6B0-56B0-2670-7721B7C09600}">
      <mx:PLV Mode="1" OnePage="0" WScale="0"/>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6"/>
  <dimension ref="B1:I49"/>
  <sheetViews>
    <sheetView topLeftCell="A7" workbookViewId="0">
      <selection activeCell="D28" sqref="D28:I28"/>
    </sheetView>
  </sheetViews>
  <sheetFormatPr baseColWidth="10" defaultColWidth="10.83203125" defaultRowHeight="12.75" x14ac:dyDescent="0.2"/>
  <cols>
    <col min="1" max="1" width="3.1640625" style="13" customWidth="1"/>
    <col min="2" max="2" width="19" style="13" customWidth="1"/>
    <col min="3" max="3" width="4.1640625" style="13" customWidth="1"/>
    <col min="4" max="4" width="3.6640625" style="13" customWidth="1"/>
    <col min="5" max="8" width="10.83203125" style="13"/>
    <col min="9" max="9" width="18.83203125" style="13" customWidth="1"/>
    <col min="10" max="16384" width="10.83203125" style="13"/>
  </cols>
  <sheetData>
    <row r="1" spans="2:9" ht="13.5" thickBot="1" x14ac:dyDescent="0.25"/>
    <row r="2" spans="2:9" ht="16.5" thickBot="1" x14ac:dyDescent="0.3">
      <c r="B2" s="148" t="s">
        <v>371</v>
      </c>
      <c r="C2" s="1063" t="s">
        <v>295</v>
      </c>
      <c r="D2" s="1064"/>
      <c r="E2" s="1069" t="s">
        <v>296</v>
      </c>
      <c r="F2" s="1070"/>
      <c r="G2" s="1070"/>
      <c r="H2" s="1070"/>
      <c r="I2" s="1071"/>
    </row>
    <row r="4" spans="2:9" x14ac:dyDescent="0.2">
      <c r="B4" s="141" t="s">
        <v>373</v>
      </c>
      <c r="C4" s="1073" t="s">
        <v>372</v>
      </c>
      <c r="D4" s="1072"/>
      <c r="E4" s="1072"/>
      <c r="F4" s="1072"/>
      <c r="G4" s="1072"/>
      <c r="H4" s="1072"/>
      <c r="I4" s="1072"/>
    </row>
    <row r="5" spans="2:9" x14ac:dyDescent="0.2">
      <c r="B5" s="141" t="s">
        <v>374</v>
      </c>
      <c r="C5" s="13" t="s">
        <v>422</v>
      </c>
    </row>
    <row r="6" spans="2:9" x14ac:dyDescent="0.2">
      <c r="B6" s="141" t="s">
        <v>414</v>
      </c>
      <c r="C6" s="13" t="s">
        <v>375</v>
      </c>
    </row>
    <row r="7" spans="2:9" x14ac:dyDescent="0.2">
      <c r="B7" s="141" t="s">
        <v>376</v>
      </c>
      <c r="C7" s="1072" t="s">
        <v>303</v>
      </c>
      <c r="D7" s="1072"/>
      <c r="E7" s="1072"/>
      <c r="F7" s="1072"/>
      <c r="G7" s="1072"/>
      <c r="H7" s="1072"/>
      <c r="I7" s="1072"/>
    </row>
    <row r="8" spans="2:9" x14ac:dyDescent="0.2">
      <c r="B8" s="137"/>
      <c r="C8" s="137"/>
    </row>
    <row r="9" spans="2:9" x14ac:dyDescent="0.2">
      <c r="B9" s="1062" t="s">
        <v>377</v>
      </c>
      <c r="C9" s="140">
        <v>1</v>
      </c>
      <c r="D9" s="1051" t="s">
        <v>283</v>
      </c>
      <c r="E9" s="1051"/>
      <c r="F9" s="1051"/>
      <c r="G9" s="1051"/>
      <c r="H9" s="1051"/>
      <c r="I9" s="1051"/>
    </row>
    <row r="10" spans="2:9" x14ac:dyDescent="0.2">
      <c r="B10" s="1062"/>
      <c r="C10" s="140">
        <v>2</v>
      </c>
      <c r="D10" s="1051" t="s">
        <v>297</v>
      </c>
      <c r="E10" s="1051"/>
      <c r="F10" s="1051"/>
      <c r="G10" s="1051"/>
      <c r="H10" s="1051"/>
      <c r="I10" s="1051"/>
    </row>
    <row r="11" spans="2:9" x14ac:dyDescent="0.2">
      <c r="B11" s="1062"/>
      <c r="C11" s="140">
        <v>3</v>
      </c>
      <c r="D11" s="1039" t="s">
        <v>235</v>
      </c>
      <c r="E11" s="1040"/>
      <c r="F11" s="1040"/>
      <c r="G11" s="1040"/>
      <c r="H11" s="1040"/>
      <c r="I11" s="1041"/>
    </row>
    <row r="12" spans="2:9" x14ac:dyDescent="0.2">
      <c r="B12" s="19"/>
      <c r="C12" s="19"/>
    </row>
    <row r="13" spans="2:9" x14ac:dyDescent="0.2">
      <c r="B13" s="1062" t="s">
        <v>284</v>
      </c>
      <c r="C13" s="141" t="s">
        <v>289</v>
      </c>
      <c r="D13" s="1051" t="s">
        <v>288</v>
      </c>
      <c r="E13" s="1051"/>
      <c r="F13" s="1051"/>
      <c r="G13" s="1051"/>
      <c r="H13" s="1051"/>
      <c r="I13" s="1051"/>
    </row>
    <row r="14" spans="2:9" x14ac:dyDescent="0.2">
      <c r="B14" s="1062"/>
      <c r="C14" s="141" t="s">
        <v>290</v>
      </c>
      <c r="D14" s="1051" t="s">
        <v>285</v>
      </c>
      <c r="E14" s="1051"/>
      <c r="F14" s="1051"/>
      <c r="G14" s="1051"/>
      <c r="H14" s="1051"/>
      <c r="I14" s="1051"/>
    </row>
    <row r="15" spans="2:9" x14ac:dyDescent="0.2">
      <c r="B15" s="1062"/>
      <c r="C15" s="141" t="s">
        <v>291</v>
      </c>
      <c r="D15" s="1051" t="s">
        <v>306</v>
      </c>
      <c r="E15" s="1051"/>
      <c r="F15" s="1051"/>
      <c r="G15" s="1051"/>
      <c r="H15" s="1051"/>
      <c r="I15" s="1051"/>
    </row>
    <row r="16" spans="2:9" x14ac:dyDescent="0.2">
      <c r="B16" s="1062"/>
      <c r="C16" s="141" t="s">
        <v>292</v>
      </c>
      <c r="D16" s="1051" t="s">
        <v>310</v>
      </c>
      <c r="E16" s="1051"/>
      <c r="F16" s="1051"/>
      <c r="G16" s="1051"/>
      <c r="H16" s="1051"/>
      <c r="I16" s="1051"/>
    </row>
    <row r="17" spans="2:9" x14ac:dyDescent="0.2">
      <c r="B17" s="137"/>
      <c r="C17" s="137"/>
      <c r="E17" s="139"/>
      <c r="F17" s="139"/>
      <c r="G17" s="139"/>
      <c r="H17" s="139"/>
      <c r="I17" s="139"/>
    </row>
    <row r="18" spans="2:9" ht="15" x14ac:dyDescent="0.2">
      <c r="B18" s="1062" t="s">
        <v>286</v>
      </c>
      <c r="C18" s="1065" t="s">
        <v>287</v>
      </c>
      <c r="D18" s="1066"/>
      <c r="E18" s="1066"/>
      <c r="F18" s="1066"/>
      <c r="G18" s="1066"/>
      <c r="H18" s="1066"/>
      <c r="I18" s="1067"/>
    </row>
    <row r="19" spans="2:9" ht="15" customHeight="1" x14ac:dyDescent="0.2">
      <c r="B19" s="1062"/>
      <c r="C19" s="1068" t="s">
        <v>294</v>
      </c>
      <c r="D19" s="1068"/>
      <c r="E19" s="1068"/>
      <c r="F19" s="1068"/>
      <c r="G19" s="1068"/>
      <c r="H19" s="1068"/>
      <c r="I19" s="1068"/>
    </row>
    <row r="20" spans="2:9" ht="14.1" customHeight="1" x14ac:dyDescent="0.2">
      <c r="B20" s="1062"/>
      <c r="C20" s="1068" t="s">
        <v>293</v>
      </c>
      <c r="D20" s="1068"/>
      <c r="E20" s="1068"/>
      <c r="F20" s="1068"/>
      <c r="G20" s="1068"/>
      <c r="H20" s="1068"/>
      <c r="I20" s="1068"/>
    </row>
    <row r="21" spans="2:9" ht="15" x14ac:dyDescent="0.2">
      <c r="B21" s="19"/>
      <c r="C21" s="19"/>
      <c r="D21" s="138"/>
    </row>
    <row r="22" spans="2:9" ht="12.95" customHeight="1" x14ac:dyDescent="0.2">
      <c r="B22" s="1036" t="s">
        <v>298</v>
      </c>
      <c r="C22" s="1052" t="s">
        <v>299</v>
      </c>
      <c r="D22" s="1053"/>
      <c r="E22" s="1053"/>
      <c r="F22" s="1053"/>
      <c r="G22" s="1053"/>
      <c r="H22" s="1053"/>
      <c r="I22" s="1054"/>
    </row>
    <row r="23" spans="2:9" ht="14.1" hidden="1" customHeight="1" x14ac:dyDescent="0.2">
      <c r="B23" s="1037"/>
      <c r="C23" s="1055"/>
      <c r="D23" s="1056"/>
      <c r="E23" s="1056"/>
      <c r="F23" s="1056"/>
      <c r="G23" s="1056"/>
      <c r="H23" s="1056"/>
      <c r="I23" s="1057"/>
    </row>
    <row r="24" spans="2:9" ht="14.1" customHeight="1" x14ac:dyDescent="0.2">
      <c r="B24" s="1037"/>
      <c r="C24" s="142"/>
      <c r="D24" s="143" t="s">
        <v>378</v>
      </c>
      <c r="E24" s="143"/>
      <c r="F24" s="143"/>
      <c r="G24" s="143"/>
      <c r="H24" s="143"/>
      <c r="I24" s="144"/>
    </row>
    <row r="25" spans="2:9" ht="15" x14ac:dyDescent="0.2">
      <c r="B25" s="1037"/>
      <c r="C25" s="145"/>
      <c r="D25" s="14"/>
      <c r="E25" s="1058" t="s">
        <v>302</v>
      </c>
      <c r="F25" s="1058"/>
      <c r="G25" s="1058"/>
      <c r="H25" s="1058"/>
      <c r="I25" s="1059"/>
    </row>
    <row r="26" spans="2:9" ht="15" x14ac:dyDescent="0.2">
      <c r="B26" s="1037"/>
      <c r="C26" s="146"/>
      <c r="D26" s="1058" t="s">
        <v>379</v>
      </c>
      <c r="E26" s="1058"/>
      <c r="F26" s="1058"/>
      <c r="G26" s="1058"/>
      <c r="H26" s="1058"/>
      <c r="I26" s="1059"/>
    </row>
    <row r="27" spans="2:9" ht="15" x14ac:dyDescent="0.2">
      <c r="B27" s="1037"/>
      <c r="C27" s="146"/>
      <c r="D27" s="1058" t="s">
        <v>281</v>
      </c>
      <c r="E27" s="1058"/>
      <c r="F27" s="1058"/>
      <c r="G27" s="1058"/>
      <c r="H27" s="1058"/>
      <c r="I27" s="1059"/>
    </row>
    <row r="28" spans="2:9" ht="15" x14ac:dyDescent="0.2">
      <c r="B28" s="1037"/>
      <c r="C28" s="146"/>
      <c r="D28" s="1058" t="s">
        <v>282</v>
      </c>
      <c r="E28" s="1058"/>
      <c r="F28" s="1058"/>
      <c r="G28" s="1058"/>
      <c r="H28" s="1058"/>
      <c r="I28" s="1059"/>
    </row>
    <row r="29" spans="2:9" ht="14.1" customHeight="1" x14ac:dyDescent="0.2">
      <c r="B29" s="1037"/>
      <c r="C29" s="146"/>
      <c r="D29" s="14"/>
      <c r="E29" s="1058" t="s">
        <v>301</v>
      </c>
      <c r="F29" s="1058"/>
      <c r="G29" s="1058"/>
      <c r="H29" s="1058"/>
      <c r="I29" s="1059"/>
    </row>
    <row r="30" spans="2:9" ht="26.1" customHeight="1" x14ac:dyDescent="0.2">
      <c r="B30" s="1038"/>
      <c r="C30" s="147"/>
      <c r="D30" s="18"/>
      <c r="E30" s="1060" t="s">
        <v>300</v>
      </c>
      <c r="F30" s="1060"/>
      <c r="G30" s="1060"/>
      <c r="H30" s="1060"/>
      <c r="I30" s="1061"/>
    </row>
    <row r="32" spans="2:9" ht="12" customHeight="1" x14ac:dyDescent="0.2">
      <c r="B32" s="1036" t="s">
        <v>308</v>
      </c>
      <c r="C32" s="1039"/>
      <c r="D32" s="1040"/>
      <c r="E32" s="1040"/>
      <c r="F32" s="1040"/>
      <c r="G32" s="1040"/>
      <c r="H32" s="1040"/>
      <c r="I32" s="1041"/>
    </row>
    <row r="33" spans="2:9" x14ac:dyDescent="0.2">
      <c r="B33" s="1037"/>
      <c r="C33" s="1039"/>
      <c r="D33" s="1040"/>
      <c r="E33" s="1040"/>
      <c r="F33" s="1040"/>
      <c r="G33" s="1040"/>
      <c r="H33" s="1040"/>
      <c r="I33" s="1041"/>
    </row>
    <row r="34" spans="2:9" x14ac:dyDescent="0.2">
      <c r="B34" s="1037"/>
      <c r="C34" s="1039"/>
      <c r="D34" s="1040"/>
      <c r="E34" s="1040"/>
      <c r="F34" s="1040"/>
      <c r="G34" s="1040"/>
      <c r="H34" s="1040"/>
      <c r="I34" s="1041"/>
    </row>
    <row r="35" spans="2:9" x14ac:dyDescent="0.2">
      <c r="B35" s="1037"/>
      <c r="C35" s="1039"/>
      <c r="D35" s="1040"/>
      <c r="E35" s="1040"/>
      <c r="F35" s="1040"/>
      <c r="G35" s="1040"/>
      <c r="H35" s="1040"/>
      <c r="I35" s="1041"/>
    </row>
    <row r="36" spans="2:9" x14ac:dyDescent="0.2">
      <c r="B36" s="1037"/>
      <c r="C36" s="1039"/>
      <c r="D36" s="1040"/>
      <c r="E36" s="1040"/>
      <c r="F36" s="1040"/>
      <c r="G36" s="1040"/>
      <c r="H36" s="1040"/>
      <c r="I36" s="1041"/>
    </row>
    <row r="37" spans="2:9" x14ac:dyDescent="0.2">
      <c r="B37" s="1037"/>
      <c r="C37" s="1039"/>
      <c r="D37" s="1040"/>
      <c r="E37" s="1040"/>
      <c r="F37" s="1040"/>
      <c r="G37" s="1040"/>
      <c r="H37" s="1040"/>
      <c r="I37" s="1041"/>
    </row>
    <row r="38" spans="2:9" x14ac:dyDescent="0.2">
      <c r="B38" s="1038"/>
      <c r="C38" s="1039"/>
      <c r="D38" s="1040"/>
      <c r="E38" s="1040"/>
      <c r="F38" s="1040"/>
      <c r="G38" s="1040"/>
      <c r="H38" s="1040"/>
      <c r="I38" s="1041"/>
    </row>
    <row r="40" spans="2:9" ht="41.1" customHeight="1" x14ac:dyDescent="0.2">
      <c r="B40" s="1042" t="s">
        <v>309</v>
      </c>
      <c r="C40" s="1043" t="s">
        <v>311</v>
      </c>
      <c r="D40" s="1044"/>
      <c r="E40" s="1045"/>
      <c r="F40" s="1046" t="s">
        <v>305</v>
      </c>
      <c r="G40" s="1047"/>
      <c r="H40" s="1047"/>
      <c r="I40" s="1048"/>
    </row>
    <row r="41" spans="2:9" ht="38.1" customHeight="1" x14ac:dyDescent="0.2">
      <c r="B41" s="1042"/>
      <c r="C41" s="1043" t="s">
        <v>312</v>
      </c>
      <c r="D41" s="1044"/>
      <c r="E41" s="1045"/>
      <c r="F41" s="1046" t="s">
        <v>304</v>
      </c>
      <c r="G41" s="1049"/>
      <c r="H41" s="1049"/>
      <c r="I41" s="1050"/>
    </row>
    <row r="43" spans="2:9" x14ac:dyDescent="0.2">
      <c r="B43" s="1036" t="s">
        <v>316</v>
      </c>
      <c r="C43" s="54">
        <v>1</v>
      </c>
      <c r="D43" s="1039" t="s">
        <v>313</v>
      </c>
      <c r="E43" s="1040"/>
      <c r="F43" s="1040"/>
      <c r="G43" s="1040"/>
      <c r="H43" s="1040"/>
      <c r="I43" s="1041"/>
    </row>
    <row r="44" spans="2:9" x14ac:dyDescent="0.2">
      <c r="B44" s="1037"/>
      <c r="C44" s="54">
        <v>2</v>
      </c>
      <c r="D44" s="1039" t="s">
        <v>314</v>
      </c>
      <c r="E44" s="1040"/>
      <c r="F44" s="1040"/>
      <c r="G44" s="1040"/>
      <c r="H44" s="1040"/>
      <c r="I44" s="1041"/>
    </row>
    <row r="45" spans="2:9" x14ac:dyDescent="0.2">
      <c r="B45" s="1037"/>
      <c r="C45" s="54">
        <v>3</v>
      </c>
      <c r="D45" s="1039" t="s">
        <v>315</v>
      </c>
      <c r="E45" s="1040"/>
      <c r="F45" s="1040"/>
      <c r="G45" s="1040"/>
      <c r="H45" s="1040"/>
      <c r="I45" s="1041"/>
    </row>
    <row r="46" spans="2:9" x14ac:dyDescent="0.2">
      <c r="B46" s="1037"/>
      <c r="C46" s="54">
        <v>4</v>
      </c>
      <c r="D46" s="1039" t="s">
        <v>317</v>
      </c>
      <c r="E46" s="1040"/>
      <c r="F46" s="1040"/>
      <c r="G46" s="1040"/>
      <c r="H46" s="1040"/>
      <c r="I46" s="1041"/>
    </row>
    <row r="47" spans="2:9" x14ac:dyDescent="0.2">
      <c r="B47" s="1037"/>
      <c r="C47" s="54">
        <v>5</v>
      </c>
      <c r="D47" s="1039"/>
      <c r="E47" s="1040"/>
      <c r="F47" s="1040"/>
      <c r="G47" s="1040"/>
      <c r="H47" s="1040"/>
      <c r="I47" s="1041"/>
    </row>
    <row r="48" spans="2:9" x14ac:dyDescent="0.2">
      <c r="B48" s="1037"/>
      <c r="C48" s="54">
        <v>6</v>
      </c>
      <c r="D48" s="1039"/>
      <c r="E48" s="1040"/>
      <c r="F48" s="1040"/>
      <c r="G48" s="1040"/>
      <c r="H48" s="1040"/>
      <c r="I48" s="1041"/>
    </row>
    <row r="49" spans="2:9" x14ac:dyDescent="0.2">
      <c r="B49" s="1038"/>
      <c r="C49" s="54">
        <v>7</v>
      </c>
      <c r="D49" s="1039"/>
      <c r="E49" s="1040"/>
      <c r="F49" s="1040"/>
      <c r="G49" s="1040"/>
      <c r="H49" s="1040"/>
      <c r="I49" s="1041"/>
    </row>
  </sheetData>
  <mergeCells count="46">
    <mergeCell ref="B9:B11"/>
    <mergeCell ref="D14:I14"/>
    <mergeCell ref="C2:D2"/>
    <mergeCell ref="D11:I11"/>
    <mergeCell ref="B18:B20"/>
    <mergeCell ref="B13:B16"/>
    <mergeCell ref="C18:I18"/>
    <mergeCell ref="C19:I19"/>
    <mergeCell ref="C20:I20"/>
    <mergeCell ref="D13:I13"/>
    <mergeCell ref="D15:I15"/>
    <mergeCell ref="D16:I16"/>
    <mergeCell ref="E2:I2"/>
    <mergeCell ref="C7:I7"/>
    <mergeCell ref="C4:I4"/>
    <mergeCell ref="D10:I10"/>
    <mergeCell ref="B22:B30"/>
    <mergeCell ref="B43:B49"/>
    <mergeCell ref="C22:I23"/>
    <mergeCell ref="D26:I26"/>
    <mergeCell ref="D27:I27"/>
    <mergeCell ref="D28:I28"/>
    <mergeCell ref="D43:I43"/>
    <mergeCell ref="D44:I44"/>
    <mergeCell ref="D45:I45"/>
    <mergeCell ref="D46:I46"/>
    <mergeCell ref="C32:I32"/>
    <mergeCell ref="C33:I33"/>
    <mergeCell ref="C34:I34"/>
    <mergeCell ref="E25:I25"/>
    <mergeCell ref="E29:I29"/>
    <mergeCell ref="E30:I30"/>
    <mergeCell ref="D9:I9"/>
    <mergeCell ref="D47:I47"/>
    <mergeCell ref="D48:I48"/>
    <mergeCell ref="D49:I49"/>
    <mergeCell ref="C38:I38"/>
    <mergeCell ref="B32:B38"/>
    <mergeCell ref="C35:I35"/>
    <mergeCell ref="C36:I36"/>
    <mergeCell ref="C37:I37"/>
    <mergeCell ref="B40:B41"/>
    <mergeCell ref="C40:E40"/>
    <mergeCell ref="F40:I40"/>
    <mergeCell ref="C41:E41"/>
    <mergeCell ref="F41:I41"/>
  </mergeCells>
  <phoneticPr fontId="1" type="noConversion"/>
  <pageMargins left="0.75" right="0.75" top="1" bottom="1" header="0.5" footer="0.5"/>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00B0F0"/>
    <outlinePr summaryBelow="0" summaryRight="0"/>
  </sheetPr>
  <dimension ref="B1:AI21"/>
  <sheetViews>
    <sheetView showGridLines="0" zoomScale="70" zoomScaleNormal="70" workbookViewId="0">
      <selection activeCell="D15" sqref="D15:AG15"/>
    </sheetView>
  </sheetViews>
  <sheetFormatPr baseColWidth="10" defaultRowHeight="15" outlineLevelRow="1" x14ac:dyDescent="0.25"/>
  <cols>
    <col min="1" max="1" width="12" style="464"/>
    <col min="2" max="2" width="6.33203125" style="464" customWidth="1"/>
    <col min="3" max="3" width="6.83203125" style="464" customWidth="1"/>
    <col min="4" max="33" width="7.6640625" style="464" customWidth="1"/>
    <col min="34" max="34" width="3.6640625" style="464" customWidth="1"/>
    <col min="35" max="16384" width="12" style="464"/>
  </cols>
  <sheetData>
    <row r="1" spans="2:35" ht="8.25" customHeight="1" x14ac:dyDescent="0.25"/>
    <row r="2" spans="2:35" ht="12" customHeight="1" x14ac:dyDescent="0.25">
      <c r="B2" s="465"/>
      <c r="C2" s="466"/>
      <c r="D2" s="467"/>
      <c r="E2" s="467"/>
      <c r="F2" s="467"/>
      <c r="G2" s="467"/>
      <c r="H2" s="467"/>
      <c r="I2" s="467"/>
      <c r="J2" s="467"/>
      <c r="K2" s="467"/>
      <c r="L2" s="467"/>
      <c r="M2" s="467"/>
      <c r="N2" s="467"/>
      <c r="O2" s="467"/>
      <c r="P2" s="467"/>
      <c r="Q2" s="467"/>
      <c r="R2" s="467"/>
      <c r="S2" s="467"/>
      <c r="T2" s="467"/>
      <c r="U2" s="467"/>
      <c r="V2" s="467"/>
      <c r="W2" s="467"/>
      <c r="X2" s="467"/>
      <c r="Y2" s="467"/>
      <c r="Z2" s="467"/>
      <c r="AA2" s="467"/>
      <c r="AB2" s="467"/>
      <c r="AC2" s="467"/>
      <c r="AD2" s="467"/>
      <c r="AE2" s="467"/>
      <c r="AF2" s="467"/>
      <c r="AG2" s="467"/>
      <c r="AH2" s="468"/>
      <c r="AI2" s="469"/>
    </row>
    <row r="3" spans="2:35" ht="24" customHeight="1" x14ac:dyDescent="0.25">
      <c r="B3" s="465"/>
      <c r="C3" s="743" t="s">
        <v>646</v>
      </c>
      <c r="D3" s="744"/>
      <c r="E3" s="744"/>
      <c r="F3" s="744"/>
      <c r="G3" s="744"/>
      <c r="H3" s="744"/>
      <c r="I3" s="744"/>
      <c r="J3" s="744"/>
      <c r="K3" s="744"/>
      <c r="L3" s="744"/>
      <c r="M3" s="744"/>
      <c r="N3" s="744"/>
      <c r="O3" s="744"/>
      <c r="P3" s="744"/>
      <c r="Q3" s="744"/>
      <c r="R3" s="744"/>
      <c r="S3" s="744"/>
      <c r="T3" s="744"/>
      <c r="U3" s="744"/>
      <c r="V3" s="744"/>
      <c r="W3" s="744"/>
      <c r="X3" s="744"/>
      <c r="Y3" s="476"/>
      <c r="Z3" s="476"/>
      <c r="AA3" s="476"/>
      <c r="AB3" s="476"/>
      <c r="AC3" s="476"/>
      <c r="AD3" s="476"/>
      <c r="AE3" s="476"/>
      <c r="AF3" s="476"/>
      <c r="AG3" s="476"/>
      <c r="AH3" s="473"/>
    </row>
    <row r="4" spans="2:35" ht="35.25" customHeight="1" x14ac:dyDescent="0.25">
      <c r="B4" s="465"/>
      <c r="C4" s="743"/>
      <c r="D4" s="744"/>
      <c r="E4" s="744"/>
      <c r="F4" s="744"/>
      <c r="G4" s="744"/>
      <c r="H4" s="744"/>
      <c r="I4" s="744"/>
      <c r="J4" s="744"/>
      <c r="K4" s="744"/>
      <c r="L4" s="744"/>
      <c r="M4" s="744"/>
      <c r="N4" s="744"/>
      <c r="O4" s="744"/>
      <c r="P4" s="744"/>
      <c r="Q4" s="744"/>
      <c r="R4" s="744"/>
      <c r="S4" s="744"/>
      <c r="T4" s="744"/>
      <c r="U4" s="744"/>
      <c r="V4" s="744"/>
      <c r="W4" s="744"/>
      <c r="X4" s="744"/>
      <c r="Y4" s="476"/>
      <c r="Z4" s="476"/>
      <c r="AA4" s="476"/>
      <c r="AB4" s="476"/>
      <c r="AC4" s="476"/>
      <c r="AD4" s="476"/>
      <c r="AE4" s="476"/>
      <c r="AF4" s="476"/>
      <c r="AG4" s="476"/>
      <c r="AH4" s="509"/>
      <c r="AI4" s="510"/>
    </row>
    <row r="5" spans="2:35" ht="37.5" thickBot="1" x14ac:dyDescent="0.5">
      <c r="B5" s="465"/>
      <c r="C5" s="733" t="s">
        <v>647</v>
      </c>
      <c r="D5" s="734"/>
      <c r="E5" s="734"/>
      <c r="F5" s="734"/>
      <c r="G5" s="734"/>
      <c r="H5" s="734"/>
      <c r="I5" s="734"/>
      <c r="J5" s="734"/>
      <c r="K5" s="734"/>
      <c r="L5" s="734"/>
      <c r="M5" s="734"/>
      <c r="N5" s="734"/>
      <c r="O5" s="734"/>
      <c r="P5" s="489"/>
      <c r="Q5" s="489"/>
      <c r="R5" s="489"/>
      <c r="S5" s="489"/>
      <c r="T5" s="489"/>
      <c r="U5" s="489"/>
      <c r="V5" s="489"/>
      <c r="W5" s="491"/>
      <c r="X5" s="491"/>
      <c r="Y5" s="476"/>
      <c r="Z5" s="476"/>
      <c r="AA5" s="476"/>
      <c r="AB5" s="476"/>
      <c r="AC5" s="476"/>
      <c r="AD5" s="476"/>
      <c r="AE5" s="476"/>
      <c r="AF5" s="476"/>
      <c r="AG5" s="476"/>
      <c r="AH5" s="473"/>
    </row>
    <row r="6" spans="2:35" ht="39.75" customHeight="1" thickBot="1" x14ac:dyDescent="0.3">
      <c r="B6" s="465"/>
      <c r="C6" s="480"/>
      <c r="D6" s="745" t="s">
        <v>773</v>
      </c>
      <c r="E6" s="746"/>
      <c r="F6" s="746"/>
      <c r="G6" s="746"/>
      <c r="H6" s="746"/>
      <c r="I6" s="746"/>
      <c r="J6" s="746"/>
      <c r="K6" s="746"/>
      <c r="L6" s="746"/>
      <c r="M6" s="746"/>
      <c r="N6" s="746"/>
      <c r="O6" s="746"/>
      <c r="P6" s="746"/>
      <c r="Q6" s="746"/>
      <c r="R6" s="746"/>
      <c r="S6" s="746"/>
      <c r="T6" s="746"/>
      <c r="U6" s="746"/>
      <c r="V6" s="746"/>
      <c r="W6" s="746"/>
      <c r="X6" s="746"/>
      <c r="Y6" s="746"/>
      <c r="Z6" s="746"/>
      <c r="AA6" s="746"/>
      <c r="AB6" s="746"/>
      <c r="AC6" s="746"/>
      <c r="AD6" s="746"/>
      <c r="AE6" s="746"/>
      <c r="AF6" s="746"/>
      <c r="AG6" s="747"/>
      <c r="AH6" s="503"/>
    </row>
    <row r="7" spans="2:35" ht="37.5" thickBot="1" x14ac:dyDescent="0.5">
      <c r="B7" s="465"/>
      <c r="C7" s="733" t="s">
        <v>648</v>
      </c>
      <c r="D7" s="734"/>
      <c r="E7" s="734"/>
      <c r="F7" s="734"/>
      <c r="G7" s="734"/>
      <c r="H7" s="734"/>
      <c r="I7" s="734"/>
      <c r="J7" s="734"/>
      <c r="K7" s="734"/>
      <c r="L7" s="734"/>
      <c r="M7" s="734"/>
      <c r="N7" s="734"/>
      <c r="O7" s="734"/>
      <c r="P7" s="489"/>
      <c r="Q7" s="489"/>
      <c r="R7" s="489"/>
      <c r="S7" s="489"/>
      <c r="T7" s="489"/>
      <c r="U7" s="489"/>
      <c r="V7" s="489"/>
      <c r="W7" s="491"/>
      <c r="X7" s="491"/>
      <c r="Y7" s="491"/>
      <c r="Z7" s="491"/>
      <c r="AA7" s="491"/>
      <c r="AB7" s="491"/>
      <c r="AC7" s="491"/>
      <c r="AD7" s="491"/>
      <c r="AE7" s="491"/>
      <c r="AF7" s="491"/>
      <c r="AG7" s="491"/>
      <c r="AH7" s="473"/>
    </row>
    <row r="8" spans="2:35" ht="64.5" customHeight="1" thickBot="1" x14ac:dyDescent="0.3">
      <c r="B8" s="465"/>
      <c r="C8" s="480"/>
      <c r="D8" s="730" t="s">
        <v>775</v>
      </c>
      <c r="E8" s="731"/>
      <c r="F8" s="731"/>
      <c r="G8" s="731"/>
      <c r="H8" s="731"/>
      <c r="I8" s="731"/>
      <c r="J8" s="731"/>
      <c r="K8" s="731"/>
      <c r="L8" s="731"/>
      <c r="M8" s="731"/>
      <c r="N8" s="731"/>
      <c r="O8" s="731"/>
      <c r="P8" s="731"/>
      <c r="Q8" s="731"/>
      <c r="R8" s="731"/>
      <c r="S8" s="731"/>
      <c r="T8" s="731"/>
      <c r="U8" s="731"/>
      <c r="V8" s="731"/>
      <c r="W8" s="731"/>
      <c r="X8" s="731"/>
      <c r="Y8" s="731"/>
      <c r="Z8" s="731"/>
      <c r="AA8" s="731"/>
      <c r="AB8" s="731"/>
      <c r="AC8" s="731"/>
      <c r="AD8" s="731"/>
      <c r="AE8" s="731"/>
      <c r="AF8" s="731"/>
      <c r="AG8" s="732"/>
      <c r="AH8" s="503"/>
    </row>
    <row r="9" spans="2:35" ht="36.75" outlineLevel="1" x14ac:dyDescent="0.45">
      <c r="B9" s="465"/>
      <c r="C9" s="733" t="s">
        <v>649</v>
      </c>
      <c r="D9" s="734"/>
      <c r="E9" s="734"/>
      <c r="F9" s="734"/>
      <c r="G9" s="734"/>
      <c r="H9" s="734"/>
      <c r="I9" s="734"/>
      <c r="J9" s="734"/>
      <c r="K9" s="734"/>
      <c r="L9" s="734"/>
      <c r="M9" s="734"/>
      <c r="N9" s="734"/>
      <c r="O9" s="734"/>
      <c r="P9" s="489"/>
      <c r="Q9" s="489"/>
      <c r="R9" s="489"/>
      <c r="S9" s="489"/>
      <c r="T9" s="489"/>
      <c r="U9" s="489"/>
      <c r="V9" s="489"/>
      <c r="W9" s="490"/>
      <c r="X9" s="490"/>
      <c r="Y9" s="490"/>
      <c r="Z9" s="490"/>
      <c r="AA9" s="490"/>
      <c r="AB9" s="490"/>
      <c r="AC9" s="490"/>
      <c r="AD9" s="490"/>
      <c r="AE9" s="490"/>
      <c r="AF9" s="490"/>
      <c r="AG9" s="491"/>
      <c r="AH9" s="492"/>
    </row>
    <row r="10" spans="2:35" ht="6.75" customHeight="1" outlineLevel="1" thickBot="1" x14ac:dyDescent="0.3">
      <c r="B10" s="493"/>
      <c r="C10" s="494"/>
      <c r="D10" s="495"/>
      <c r="E10" s="495"/>
      <c r="F10" s="495"/>
      <c r="G10" s="495"/>
      <c r="H10" s="495"/>
      <c r="I10" s="495"/>
      <c r="J10" s="495"/>
      <c r="K10" s="495"/>
      <c r="L10" s="495"/>
      <c r="M10" s="495"/>
      <c r="N10" s="495"/>
      <c r="O10" s="495"/>
      <c r="P10" s="495"/>
      <c r="Q10" s="495"/>
      <c r="R10" s="495"/>
      <c r="S10" s="495"/>
      <c r="T10" s="495"/>
      <c r="U10" s="495"/>
      <c r="V10" s="495"/>
      <c r="W10" s="495"/>
      <c r="X10" s="495"/>
      <c r="Y10" s="495"/>
      <c r="Z10" s="495"/>
      <c r="AA10" s="495"/>
      <c r="AB10" s="495"/>
      <c r="AC10" s="495"/>
      <c r="AD10" s="495"/>
      <c r="AE10" s="495"/>
      <c r="AF10" s="495"/>
      <c r="AG10" s="495"/>
      <c r="AH10" s="496"/>
      <c r="AI10" s="497"/>
    </row>
    <row r="11" spans="2:35" ht="66.75" customHeight="1" outlineLevel="1" thickBot="1" x14ac:dyDescent="0.3">
      <c r="B11" s="514" t="s">
        <v>641</v>
      </c>
      <c r="C11" s="515"/>
      <c r="D11" s="730" t="s">
        <v>786</v>
      </c>
      <c r="E11" s="731"/>
      <c r="F11" s="731"/>
      <c r="G11" s="731"/>
      <c r="H11" s="731"/>
      <c r="I11" s="731"/>
      <c r="J11" s="731"/>
      <c r="K11" s="731"/>
      <c r="L11" s="731"/>
      <c r="M11" s="731"/>
      <c r="N11" s="731"/>
      <c r="O11" s="731"/>
      <c r="P11" s="731"/>
      <c r="Q11" s="731"/>
      <c r="R11" s="731"/>
      <c r="S11" s="731"/>
      <c r="T11" s="731"/>
      <c r="U11" s="731"/>
      <c r="V11" s="731"/>
      <c r="W11" s="731"/>
      <c r="X11" s="731"/>
      <c r="Y11" s="731"/>
      <c r="Z11" s="731"/>
      <c r="AA11" s="731"/>
      <c r="AB11" s="731"/>
      <c r="AC11" s="731"/>
      <c r="AD11" s="731"/>
      <c r="AE11" s="731"/>
      <c r="AF11" s="731"/>
      <c r="AG11" s="732"/>
      <c r="AH11" s="499"/>
    </row>
    <row r="12" spans="2:35" ht="6.75" customHeight="1" x14ac:dyDescent="0.25">
      <c r="B12" s="493"/>
      <c r="C12" s="500"/>
      <c r="D12" s="501"/>
      <c r="E12" s="501"/>
      <c r="F12" s="501"/>
      <c r="G12" s="501"/>
      <c r="H12" s="501"/>
      <c r="I12" s="501"/>
      <c r="J12" s="501"/>
      <c r="K12" s="501"/>
      <c r="L12" s="501"/>
      <c r="M12" s="501"/>
      <c r="N12" s="501"/>
      <c r="O12" s="501"/>
      <c r="P12" s="501"/>
      <c r="Q12" s="501"/>
      <c r="R12" s="501"/>
      <c r="S12" s="501"/>
      <c r="T12" s="501"/>
      <c r="U12" s="501"/>
      <c r="V12" s="501"/>
      <c r="W12" s="501"/>
      <c r="X12" s="501"/>
      <c r="Y12" s="501"/>
      <c r="Z12" s="501"/>
      <c r="AA12" s="501"/>
      <c r="AB12" s="501"/>
      <c r="AC12" s="501"/>
      <c r="AD12" s="501"/>
      <c r="AE12" s="501"/>
      <c r="AF12" s="501"/>
      <c r="AG12" s="501"/>
      <c r="AH12" s="502"/>
      <c r="AI12" s="497"/>
    </row>
    <row r="13" spans="2:35" ht="36.75" x14ac:dyDescent="0.45">
      <c r="B13" s="465"/>
      <c r="C13" s="733" t="s">
        <v>650</v>
      </c>
      <c r="D13" s="734"/>
      <c r="E13" s="734"/>
      <c r="F13" s="734"/>
      <c r="G13" s="734"/>
      <c r="H13" s="734"/>
      <c r="I13" s="734"/>
      <c r="J13" s="734"/>
      <c r="K13" s="734"/>
      <c r="L13" s="734"/>
      <c r="M13" s="734"/>
      <c r="N13" s="734"/>
      <c r="O13" s="734"/>
      <c r="P13" s="734"/>
      <c r="Q13" s="734"/>
      <c r="R13" s="734"/>
      <c r="S13" s="734"/>
      <c r="T13" s="734"/>
      <c r="U13" s="734"/>
      <c r="V13" s="734"/>
      <c r="W13" s="734"/>
      <c r="X13" s="734"/>
      <c r="Y13" s="734"/>
      <c r="Z13" s="734"/>
      <c r="AA13" s="734"/>
      <c r="AB13" s="734"/>
      <c r="AC13" s="734"/>
      <c r="AD13" s="734"/>
      <c r="AE13" s="734"/>
      <c r="AF13" s="734"/>
      <c r="AG13" s="734"/>
      <c r="AH13" s="735"/>
    </row>
    <row r="14" spans="2:35" ht="6.75" customHeight="1" thickBot="1" x14ac:dyDescent="0.3">
      <c r="B14" s="493"/>
      <c r="C14" s="494"/>
      <c r="D14" s="495"/>
      <c r="E14" s="495"/>
      <c r="F14" s="495"/>
      <c r="G14" s="495"/>
      <c r="H14" s="495"/>
      <c r="I14" s="495"/>
      <c r="J14" s="495"/>
      <c r="K14" s="495"/>
      <c r="L14" s="495"/>
      <c r="M14" s="495"/>
      <c r="N14" s="495"/>
      <c r="O14" s="495"/>
      <c r="P14" s="495"/>
      <c r="Q14" s="495"/>
      <c r="R14" s="495"/>
      <c r="S14" s="495"/>
      <c r="T14" s="495"/>
      <c r="U14" s="495"/>
      <c r="V14" s="495"/>
      <c r="W14" s="495"/>
      <c r="X14" s="495"/>
      <c r="Y14" s="495"/>
      <c r="Z14" s="495"/>
      <c r="AA14" s="495"/>
      <c r="AB14" s="495"/>
      <c r="AC14" s="495"/>
      <c r="AD14" s="495"/>
      <c r="AE14" s="495"/>
      <c r="AF14" s="495"/>
      <c r="AG14" s="495"/>
      <c r="AH14" s="496"/>
      <c r="AI14" s="497"/>
    </row>
    <row r="15" spans="2:35" ht="96" customHeight="1" thickBot="1" x14ac:dyDescent="0.3">
      <c r="B15" s="493"/>
      <c r="C15" s="500"/>
      <c r="D15" s="730" t="s">
        <v>821</v>
      </c>
      <c r="E15" s="731"/>
      <c r="F15" s="731"/>
      <c r="G15" s="731"/>
      <c r="H15" s="731"/>
      <c r="I15" s="731"/>
      <c r="J15" s="731"/>
      <c r="K15" s="731"/>
      <c r="L15" s="731"/>
      <c r="M15" s="731"/>
      <c r="N15" s="731"/>
      <c r="O15" s="731"/>
      <c r="P15" s="731"/>
      <c r="Q15" s="731"/>
      <c r="R15" s="731"/>
      <c r="S15" s="731"/>
      <c r="T15" s="731"/>
      <c r="U15" s="731"/>
      <c r="V15" s="731"/>
      <c r="W15" s="731"/>
      <c r="X15" s="731"/>
      <c r="Y15" s="731"/>
      <c r="Z15" s="731"/>
      <c r="AA15" s="731"/>
      <c r="AB15" s="731"/>
      <c r="AC15" s="731"/>
      <c r="AD15" s="731"/>
      <c r="AE15" s="731"/>
      <c r="AF15" s="731"/>
      <c r="AG15" s="732"/>
      <c r="AH15" s="503"/>
    </row>
    <row r="16" spans="2:35" ht="6.75" customHeight="1" x14ac:dyDescent="0.25">
      <c r="B16" s="493"/>
      <c r="C16" s="500"/>
      <c r="D16" s="504"/>
      <c r="E16" s="504"/>
      <c r="F16" s="504"/>
      <c r="G16" s="504"/>
      <c r="H16" s="504"/>
      <c r="I16" s="504"/>
      <c r="J16" s="504"/>
      <c r="K16" s="504"/>
      <c r="L16" s="504"/>
      <c r="M16" s="504"/>
      <c r="N16" s="504"/>
      <c r="O16" s="504"/>
      <c r="P16" s="504"/>
      <c r="Q16" s="504"/>
      <c r="R16" s="504"/>
      <c r="S16" s="504"/>
      <c r="T16" s="504"/>
      <c r="U16" s="504"/>
      <c r="V16" s="504"/>
      <c r="W16" s="504"/>
      <c r="X16" s="504"/>
      <c r="Y16" s="504"/>
      <c r="Z16" s="504"/>
      <c r="AA16" s="504"/>
      <c r="AB16" s="504"/>
      <c r="AC16" s="504"/>
      <c r="AD16" s="504"/>
      <c r="AE16" s="504"/>
      <c r="AF16" s="504"/>
      <c r="AG16" s="504"/>
      <c r="AH16" s="505"/>
      <c r="AI16" s="497"/>
    </row>
    <row r="17" spans="2:35" ht="36.75" x14ac:dyDescent="0.45">
      <c r="B17" s="465"/>
      <c r="C17" s="733" t="s">
        <v>651</v>
      </c>
      <c r="D17" s="734"/>
      <c r="E17" s="734"/>
      <c r="F17" s="734"/>
      <c r="G17" s="734"/>
      <c r="H17" s="734"/>
      <c r="I17" s="734"/>
      <c r="J17" s="734"/>
      <c r="K17" s="734"/>
      <c r="L17" s="734"/>
      <c r="M17" s="734"/>
      <c r="N17" s="734"/>
      <c r="O17" s="734"/>
      <c r="P17" s="734"/>
      <c r="Q17" s="734"/>
      <c r="R17" s="734"/>
      <c r="S17" s="734"/>
      <c r="T17" s="734"/>
      <c r="U17" s="734"/>
      <c r="V17" s="734"/>
      <c r="W17" s="734"/>
      <c r="X17" s="734"/>
      <c r="Y17" s="734"/>
      <c r="Z17" s="734"/>
      <c r="AA17" s="734"/>
      <c r="AB17" s="734"/>
      <c r="AC17" s="734"/>
      <c r="AD17" s="734"/>
      <c r="AE17" s="734"/>
      <c r="AF17" s="734"/>
      <c r="AG17" s="734"/>
      <c r="AH17" s="735"/>
    </row>
    <row r="18" spans="2:35" ht="6.75" customHeight="1" thickBot="1" x14ac:dyDescent="0.3">
      <c r="B18" s="493"/>
      <c r="C18" s="494"/>
      <c r="D18" s="495"/>
      <c r="E18" s="495"/>
      <c r="F18" s="495"/>
      <c r="G18" s="495"/>
      <c r="H18" s="495"/>
      <c r="I18" s="495"/>
      <c r="J18" s="495"/>
      <c r="K18" s="495"/>
      <c r="L18" s="495"/>
      <c r="M18" s="495"/>
      <c r="N18" s="495"/>
      <c r="O18" s="495"/>
      <c r="P18" s="495"/>
      <c r="Q18" s="495"/>
      <c r="R18" s="495"/>
      <c r="S18" s="495"/>
      <c r="T18" s="495"/>
      <c r="U18" s="495"/>
      <c r="V18" s="495"/>
      <c r="W18" s="495"/>
      <c r="X18" s="495"/>
      <c r="Y18" s="495"/>
      <c r="Z18" s="495"/>
      <c r="AA18" s="495"/>
      <c r="AB18" s="495"/>
      <c r="AC18" s="495"/>
      <c r="AD18" s="495"/>
      <c r="AE18" s="495"/>
      <c r="AF18" s="495"/>
      <c r="AG18" s="495"/>
      <c r="AH18" s="496"/>
      <c r="AI18" s="497"/>
    </row>
    <row r="19" spans="2:35" ht="186.75" customHeight="1" thickBot="1" x14ac:dyDescent="0.3">
      <c r="B19" s="493"/>
      <c r="C19" s="500"/>
      <c r="D19" s="730" t="s">
        <v>774</v>
      </c>
      <c r="E19" s="731"/>
      <c r="F19" s="731"/>
      <c r="G19" s="731"/>
      <c r="H19" s="731"/>
      <c r="I19" s="731"/>
      <c r="J19" s="731"/>
      <c r="K19" s="731"/>
      <c r="L19" s="731"/>
      <c r="M19" s="731"/>
      <c r="N19" s="731"/>
      <c r="O19" s="731"/>
      <c r="P19" s="731"/>
      <c r="Q19" s="731"/>
      <c r="R19" s="731"/>
      <c r="S19" s="731"/>
      <c r="T19" s="731"/>
      <c r="U19" s="731"/>
      <c r="V19" s="731"/>
      <c r="W19" s="731"/>
      <c r="X19" s="731"/>
      <c r="Y19" s="731"/>
      <c r="Z19" s="731"/>
      <c r="AA19" s="731"/>
      <c r="AB19" s="731"/>
      <c r="AC19" s="731"/>
      <c r="AD19" s="731"/>
      <c r="AE19" s="731"/>
      <c r="AF19" s="731"/>
      <c r="AG19" s="732"/>
      <c r="AH19" s="503"/>
    </row>
    <row r="20" spans="2:35" ht="6.75" customHeight="1" x14ac:dyDescent="0.25">
      <c r="B20" s="493"/>
      <c r="C20" s="500"/>
      <c r="D20" s="511"/>
      <c r="E20" s="511"/>
      <c r="F20" s="511"/>
      <c r="G20" s="511"/>
      <c r="H20" s="511"/>
      <c r="I20" s="511"/>
      <c r="J20" s="511"/>
      <c r="K20" s="511"/>
      <c r="L20" s="511"/>
      <c r="M20" s="511"/>
      <c r="N20" s="511"/>
      <c r="O20" s="511"/>
      <c r="P20" s="511"/>
      <c r="Q20" s="511"/>
      <c r="R20" s="511"/>
      <c r="S20" s="511"/>
      <c r="T20" s="511"/>
      <c r="U20" s="511"/>
      <c r="V20" s="511"/>
      <c r="W20" s="511"/>
      <c r="X20" s="511"/>
      <c r="Y20" s="511"/>
      <c r="Z20" s="511"/>
      <c r="AA20" s="511"/>
      <c r="AB20" s="511"/>
      <c r="AC20" s="511"/>
      <c r="AD20" s="511"/>
      <c r="AE20" s="511"/>
      <c r="AF20" s="511"/>
      <c r="AG20" s="511"/>
      <c r="AH20" s="512"/>
      <c r="AI20" s="497"/>
    </row>
    <row r="21" spans="2:35" ht="8.25" customHeight="1" x14ac:dyDescent="0.25">
      <c r="B21" s="507"/>
      <c r="C21" s="484"/>
      <c r="D21" s="485"/>
      <c r="E21" s="485"/>
      <c r="F21" s="485"/>
      <c r="G21" s="485"/>
      <c r="H21" s="485"/>
      <c r="I21" s="485"/>
      <c r="J21" s="485"/>
      <c r="K21" s="485"/>
      <c r="L21" s="485"/>
      <c r="M21" s="485"/>
      <c r="N21" s="485"/>
      <c r="O21" s="485"/>
      <c r="P21" s="485"/>
      <c r="Q21" s="485"/>
      <c r="R21" s="485"/>
      <c r="S21" s="485"/>
      <c r="T21" s="485"/>
      <c r="U21" s="485"/>
      <c r="V21" s="485"/>
      <c r="W21" s="485"/>
      <c r="X21" s="485"/>
      <c r="Y21" s="485"/>
      <c r="Z21" s="485"/>
      <c r="AA21" s="485"/>
      <c r="AB21" s="485"/>
      <c r="AC21" s="485"/>
      <c r="AD21" s="485"/>
      <c r="AE21" s="485"/>
      <c r="AF21" s="485"/>
      <c r="AG21" s="485"/>
      <c r="AH21" s="508"/>
    </row>
  </sheetData>
  <mergeCells count="11">
    <mergeCell ref="C9:O9"/>
    <mergeCell ref="C3:X4"/>
    <mergeCell ref="C5:O5"/>
    <mergeCell ref="D6:AG6"/>
    <mergeCell ref="C7:O7"/>
    <mergeCell ref="D8:AG8"/>
    <mergeCell ref="D11:AG11"/>
    <mergeCell ref="C13:AH13"/>
    <mergeCell ref="D15:AG15"/>
    <mergeCell ref="C17:AH17"/>
    <mergeCell ref="D19:AG19"/>
  </mergeCells>
  <pageMargins left="0.7" right="0.7" top="0.75" bottom="0.75" header="0.3" footer="0.3"/>
  <pageSetup paperSize="9" orientation="portrait" r:id="rId1"/>
  <drawing r:id="rId2"/>
  <legacyDrawing r:id="rId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7">
    <pageSetUpPr fitToPage="1"/>
  </sheetPr>
  <dimension ref="A1:I27"/>
  <sheetViews>
    <sheetView view="pageLayout" zoomScale="125" zoomScalePageLayoutView="125" workbookViewId="0">
      <selection activeCell="F29" sqref="F29"/>
    </sheetView>
  </sheetViews>
  <sheetFormatPr baseColWidth="10" defaultRowHeight="12.75" x14ac:dyDescent="0.2"/>
  <cols>
    <col min="1" max="1" width="3.33203125" customWidth="1"/>
    <col min="2" max="2" width="7.5" customWidth="1"/>
    <col min="3" max="3" width="15.83203125" customWidth="1"/>
    <col min="4" max="4" width="11" customWidth="1"/>
    <col min="5" max="5" width="6.33203125" customWidth="1"/>
    <col min="6" max="6" width="11.83203125" customWidth="1"/>
    <col min="7" max="9" width="19.33203125" customWidth="1"/>
    <col min="10" max="10" width="7.33203125" customWidth="1"/>
  </cols>
  <sheetData>
    <row r="1" spans="1:9" ht="13.5" thickBot="1" x14ac:dyDescent="0.25">
      <c r="A1" s="1074" t="s">
        <v>335</v>
      </c>
      <c r="B1" s="1075"/>
      <c r="C1" s="1076"/>
      <c r="D1" s="1077" t="s">
        <v>334</v>
      </c>
      <c r="E1" s="1078"/>
      <c r="F1" s="1078"/>
      <c r="G1" s="1078"/>
      <c r="H1" s="1078"/>
      <c r="I1" s="1079"/>
    </row>
    <row r="2" spans="1:9" x14ac:dyDescent="0.2">
      <c r="A2" s="1080" t="s">
        <v>451</v>
      </c>
      <c r="B2" s="22" t="s">
        <v>450</v>
      </c>
      <c r="C2" s="48"/>
      <c r="D2" s="48"/>
      <c r="E2" s="48"/>
      <c r="F2" s="48"/>
      <c r="G2" s="1083" t="s">
        <v>339</v>
      </c>
      <c r="H2" s="1084"/>
      <c r="I2" s="117">
        <v>20</v>
      </c>
    </row>
    <row r="3" spans="1:9" x14ac:dyDescent="0.2">
      <c r="A3" s="1081"/>
      <c r="B3" s="50">
        <v>1</v>
      </c>
      <c r="C3" s="17" t="s">
        <v>433</v>
      </c>
      <c r="D3" s="1026" t="s">
        <v>434</v>
      </c>
      <c r="E3" s="1027"/>
      <c r="F3" s="1027"/>
      <c r="G3" s="1027"/>
      <c r="H3" s="1028"/>
      <c r="I3" s="118" t="s">
        <v>353</v>
      </c>
    </row>
    <row r="4" spans="1:9" x14ac:dyDescent="0.2">
      <c r="A4" s="1081"/>
      <c r="B4" s="50">
        <v>2</v>
      </c>
      <c r="C4" s="17"/>
      <c r="D4" s="1093"/>
      <c r="E4" s="1094"/>
      <c r="F4" s="1094"/>
      <c r="G4" s="1094"/>
      <c r="H4" s="1095"/>
      <c r="I4" s="118"/>
    </row>
    <row r="5" spans="1:9" ht="13.5" thickBot="1" x14ac:dyDescent="0.25">
      <c r="A5" s="1081"/>
      <c r="B5" s="51">
        <v>3</v>
      </c>
      <c r="C5" s="47"/>
      <c r="D5" s="1096"/>
      <c r="E5" s="1097"/>
      <c r="F5" s="1097"/>
      <c r="G5" s="1097"/>
      <c r="H5" s="1098"/>
      <c r="I5" s="119"/>
    </row>
    <row r="6" spans="1:9" x14ac:dyDescent="0.2">
      <c r="A6" s="1082"/>
      <c r="B6" s="1022" t="s">
        <v>406</v>
      </c>
      <c r="C6" s="1023"/>
      <c r="D6" s="91">
        <v>3</v>
      </c>
      <c r="E6" s="61" t="s">
        <v>423</v>
      </c>
      <c r="F6" s="991" t="s">
        <v>333</v>
      </c>
      <c r="G6" s="992"/>
      <c r="H6" s="92">
        <v>3</v>
      </c>
      <c r="I6" s="21" t="s">
        <v>456</v>
      </c>
    </row>
    <row r="7" spans="1:9" ht="13.5" thickBot="1" x14ac:dyDescent="0.25">
      <c r="A7" s="1082"/>
      <c r="B7" s="995" t="s">
        <v>457</v>
      </c>
      <c r="C7" s="996"/>
      <c r="D7" s="14">
        <f>D6*8</f>
        <v>24</v>
      </c>
      <c r="E7" s="62" t="s">
        <v>424</v>
      </c>
      <c r="F7" s="993"/>
      <c r="G7" s="994"/>
      <c r="H7" s="93">
        <v>4</v>
      </c>
      <c r="I7" s="53" t="s">
        <v>332</v>
      </c>
    </row>
    <row r="8" spans="1:9" ht="13.5" thickBot="1" x14ac:dyDescent="0.25">
      <c r="A8" s="1082"/>
      <c r="B8" s="995" t="s">
        <v>460</v>
      </c>
      <c r="C8" s="996"/>
      <c r="D8" s="55">
        <f>D6*H6</f>
        <v>9</v>
      </c>
      <c r="E8" s="56" t="s">
        <v>459</v>
      </c>
      <c r="F8" s="1003" t="s">
        <v>421</v>
      </c>
      <c r="G8" s="1003"/>
      <c r="H8" s="1003"/>
      <c r="I8" s="1004"/>
    </row>
    <row r="9" spans="1:9" ht="13.5" thickBot="1" x14ac:dyDescent="0.25">
      <c r="A9" s="1082"/>
      <c r="B9" s="997" t="s">
        <v>461</v>
      </c>
      <c r="C9" s="998"/>
      <c r="D9" s="57">
        <f>H7*D6</f>
        <v>12</v>
      </c>
      <c r="E9" s="58" t="s">
        <v>459</v>
      </c>
      <c r="F9" s="65"/>
      <c r="G9" s="63" t="s">
        <v>417</v>
      </c>
      <c r="H9" s="63" t="s">
        <v>346</v>
      </c>
      <c r="I9" s="64" t="s">
        <v>420</v>
      </c>
    </row>
    <row r="10" spans="1:9" ht="13.5" thickBot="1" x14ac:dyDescent="0.25">
      <c r="A10" s="1081"/>
      <c r="B10" s="1019" t="s">
        <v>407</v>
      </c>
      <c r="C10" s="1020"/>
      <c r="D10" s="1020"/>
      <c r="E10" s="1021"/>
      <c r="F10" s="77" t="s">
        <v>411</v>
      </c>
      <c r="G10" s="984" t="s">
        <v>433</v>
      </c>
      <c r="H10" s="1089"/>
      <c r="I10" s="1090"/>
    </row>
    <row r="11" spans="1:9" ht="21.95" customHeight="1" x14ac:dyDescent="0.2">
      <c r="A11" s="1081"/>
      <c r="B11" s="1005" t="s">
        <v>427</v>
      </c>
      <c r="C11" s="889" t="s">
        <v>280</v>
      </c>
      <c r="D11" s="890"/>
      <c r="E11" s="193"/>
      <c r="F11" s="102" t="s">
        <v>465</v>
      </c>
      <c r="G11" s="101">
        <v>4</v>
      </c>
      <c r="H11" s="103">
        <v>4</v>
      </c>
      <c r="I11" s="104">
        <v>4</v>
      </c>
    </row>
    <row r="12" spans="1:9" ht="21.95" customHeight="1" x14ac:dyDescent="0.2">
      <c r="A12" s="1081"/>
      <c r="B12" s="980"/>
      <c r="C12" s="1091" t="s">
        <v>37</v>
      </c>
      <c r="D12" s="1092"/>
      <c r="E12" s="987" t="s">
        <v>455</v>
      </c>
      <c r="F12" s="1009" t="s">
        <v>412</v>
      </c>
      <c r="G12" s="1012" t="s">
        <v>344</v>
      </c>
      <c r="H12" s="1012" t="s">
        <v>347</v>
      </c>
      <c r="I12" s="1015" t="s">
        <v>342</v>
      </c>
    </row>
    <row r="13" spans="1:9" ht="21.95" customHeight="1" x14ac:dyDescent="0.2">
      <c r="A13" s="1081"/>
      <c r="B13" s="980"/>
      <c r="C13" s="1085" t="s">
        <v>38</v>
      </c>
      <c r="D13" s="1086"/>
      <c r="E13" s="987"/>
      <c r="F13" s="1010"/>
      <c r="G13" s="1013"/>
      <c r="H13" s="1013"/>
      <c r="I13" s="1016"/>
    </row>
    <row r="14" spans="1:9" ht="21.95" customHeight="1" thickBot="1" x14ac:dyDescent="0.25">
      <c r="A14" s="1081"/>
      <c r="B14" s="1006"/>
      <c r="C14" s="1087" t="s">
        <v>233</v>
      </c>
      <c r="D14" s="1088"/>
      <c r="E14" s="988"/>
      <c r="F14" s="1011"/>
      <c r="G14" s="1014"/>
      <c r="H14" s="1014"/>
      <c r="I14" s="1017"/>
    </row>
    <row r="15" spans="1:9" ht="21.95" customHeight="1" x14ac:dyDescent="0.2">
      <c r="A15" s="1081"/>
      <c r="B15" s="980" t="s">
        <v>428</v>
      </c>
      <c r="C15" s="1099" t="s">
        <v>187</v>
      </c>
      <c r="D15" s="1100"/>
      <c r="E15" s="986" t="s">
        <v>455</v>
      </c>
      <c r="F15" s="71" t="s">
        <v>414</v>
      </c>
      <c r="G15" s="29">
        <v>8</v>
      </c>
      <c r="H15" s="29">
        <v>6</v>
      </c>
      <c r="I15" s="67">
        <v>6</v>
      </c>
    </row>
    <row r="16" spans="1:9" ht="21.95" customHeight="1" x14ac:dyDescent="0.2">
      <c r="A16" s="1081"/>
      <c r="B16" s="980"/>
      <c r="C16" s="1101" t="s">
        <v>29</v>
      </c>
      <c r="D16" s="1102"/>
      <c r="E16" s="987"/>
      <c r="F16" s="72" t="s">
        <v>413</v>
      </c>
      <c r="G16" s="29">
        <v>2</v>
      </c>
      <c r="H16" s="29">
        <v>2</v>
      </c>
      <c r="I16" s="67">
        <v>4</v>
      </c>
    </row>
    <row r="17" spans="1:9" ht="21.95" customHeight="1" thickBot="1" x14ac:dyDescent="0.25">
      <c r="A17" s="1081"/>
      <c r="B17" s="980"/>
      <c r="C17" s="1103"/>
      <c r="D17" s="1104"/>
      <c r="E17" s="987"/>
      <c r="F17" s="105" t="s">
        <v>318</v>
      </c>
      <c r="G17" s="106" t="s">
        <v>422</v>
      </c>
      <c r="H17" s="106" t="s">
        <v>422</v>
      </c>
      <c r="I17" s="107" t="s">
        <v>422</v>
      </c>
    </row>
    <row r="18" spans="1:9" ht="21.95" customHeight="1" thickBot="1" x14ac:dyDescent="0.25">
      <c r="A18" s="1081"/>
      <c r="B18" s="1006"/>
      <c r="C18" s="989" t="s">
        <v>65</v>
      </c>
      <c r="D18" s="990"/>
      <c r="E18" s="988"/>
      <c r="F18" s="108" t="s">
        <v>408</v>
      </c>
      <c r="G18" s="114" t="s">
        <v>343</v>
      </c>
      <c r="H18" s="109"/>
      <c r="I18" s="110"/>
    </row>
    <row r="19" spans="1:9" ht="21.95" customHeight="1" x14ac:dyDescent="0.2">
      <c r="A19" s="1081"/>
      <c r="B19" s="980" t="s">
        <v>429</v>
      </c>
      <c r="C19" s="1001" t="s">
        <v>194</v>
      </c>
      <c r="D19" s="1002"/>
      <c r="E19" s="986" t="s">
        <v>455</v>
      </c>
      <c r="F19" s="72" t="s">
        <v>409</v>
      </c>
      <c r="G19" s="52"/>
      <c r="H19" s="52" t="s">
        <v>340</v>
      </c>
      <c r="I19" s="94"/>
    </row>
    <row r="20" spans="1:9" ht="21.95" customHeight="1" x14ac:dyDescent="0.2">
      <c r="A20" s="1081"/>
      <c r="B20" s="980"/>
      <c r="C20" s="1112" t="s">
        <v>345</v>
      </c>
      <c r="D20" s="1113"/>
      <c r="E20" s="987"/>
      <c r="F20" s="72" t="s">
        <v>410</v>
      </c>
      <c r="G20" s="52"/>
      <c r="H20" s="6"/>
      <c r="I20" s="94" t="s">
        <v>338</v>
      </c>
    </row>
    <row r="21" spans="1:9" ht="21.95" customHeight="1" thickBot="1" x14ac:dyDescent="0.25">
      <c r="A21" s="1081"/>
      <c r="B21" s="980"/>
      <c r="C21" s="1114" t="s">
        <v>214</v>
      </c>
      <c r="D21" s="1115"/>
      <c r="E21" s="987"/>
      <c r="F21" s="72" t="s">
        <v>415</v>
      </c>
      <c r="G21" s="52"/>
      <c r="H21" s="52"/>
      <c r="I21" s="94"/>
    </row>
    <row r="22" spans="1:9" ht="21.95" customHeight="1" thickBot="1" x14ac:dyDescent="0.25">
      <c r="A22" s="1081"/>
      <c r="B22" s="980"/>
      <c r="C22" s="1034" t="s">
        <v>220</v>
      </c>
      <c r="D22" s="1035"/>
      <c r="E22" s="193"/>
      <c r="F22" s="73" t="s">
        <v>416</v>
      </c>
      <c r="G22" s="95"/>
      <c r="H22" s="95"/>
      <c r="I22" s="96"/>
    </row>
    <row r="23" spans="1:9" ht="13.5" thickBot="1" x14ac:dyDescent="0.25">
      <c r="A23" s="1105" t="s">
        <v>426</v>
      </c>
      <c r="B23" s="1108" t="s">
        <v>330</v>
      </c>
      <c r="C23" s="1109"/>
      <c r="D23" s="1109"/>
      <c r="E23" s="1109"/>
      <c r="F23" s="90" t="s">
        <v>430</v>
      </c>
      <c r="G23" s="1110" t="s">
        <v>331</v>
      </c>
      <c r="H23" s="1109"/>
      <c r="I23" s="1111"/>
    </row>
    <row r="24" spans="1:9" x14ac:dyDescent="0.2">
      <c r="A24" s="1106"/>
      <c r="B24" s="879" t="s">
        <v>329</v>
      </c>
      <c r="C24" s="880"/>
      <c r="D24" s="880"/>
      <c r="E24" s="880"/>
      <c r="F24" s="79" t="s">
        <v>319</v>
      </c>
      <c r="G24" s="98" t="s">
        <v>323</v>
      </c>
      <c r="H24" s="83" t="s">
        <v>324</v>
      </c>
      <c r="I24" s="85" t="s">
        <v>325</v>
      </c>
    </row>
    <row r="25" spans="1:9" x14ac:dyDescent="0.2">
      <c r="A25" s="1106"/>
      <c r="B25" s="881"/>
      <c r="C25" s="882"/>
      <c r="D25" s="882"/>
      <c r="E25" s="882"/>
      <c r="F25" s="80" t="s">
        <v>320</v>
      </c>
      <c r="G25" s="99" t="s">
        <v>328</v>
      </c>
      <c r="H25" s="78" t="s">
        <v>326</v>
      </c>
      <c r="I25" s="84" t="s">
        <v>327</v>
      </c>
    </row>
    <row r="26" spans="1:9" ht="13.5" thickBot="1" x14ac:dyDescent="0.25">
      <c r="A26" s="1107"/>
      <c r="B26" s="883"/>
      <c r="C26" s="884"/>
      <c r="D26" s="884"/>
      <c r="E26" s="884"/>
      <c r="F26" s="81" t="s">
        <v>321</v>
      </c>
      <c r="G26" s="100" t="s">
        <v>327</v>
      </c>
      <c r="H26" s="86" t="s">
        <v>328</v>
      </c>
      <c r="I26" s="82" t="s">
        <v>326</v>
      </c>
    </row>
    <row r="27" spans="1:9" ht="36.950000000000003" customHeight="1" x14ac:dyDescent="0.2">
      <c r="B27" s="868" t="s">
        <v>30</v>
      </c>
      <c r="C27" s="868"/>
      <c r="D27" s="868"/>
      <c r="E27" s="868"/>
      <c r="F27" s="868"/>
      <c r="G27" s="868"/>
      <c r="H27" s="868"/>
      <c r="I27" s="868"/>
    </row>
  </sheetData>
  <mergeCells count="41">
    <mergeCell ref="B27:I27"/>
    <mergeCell ref="C15:D15"/>
    <mergeCell ref="C16:D17"/>
    <mergeCell ref="A23:A26"/>
    <mergeCell ref="B23:E23"/>
    <mergeCell ref="G23:I23"/>
    <mergeCell ref="B24:E26"/>
    <mergeCell ref="E19:E21"/>
    <mergeCell ref="B19:B22"/>
    <mergeCell ref="C20:D20"/>
    <mergeCell ref="C21:D21"/>
    <mergeCell ref="C22:D22"/>
    <mergeCell ref="C19:D19"/>
    <mergeCell ref="B15:B18"/>
    <mergeCell ref="E15:E18"/>
    <mergeCell ref="C18:D18"/>
    <mergeCell ref="C11:D11"/>
    <mergeCell ref="C12:D12"/>
    <mergeCell ref="E12:E14"/>
    <mergeCell ref="D3:H3"/>
    <mergeCell ref="D4:H4"/>
    <mergeCell ref="D5:H5"/>
    <mergeCell ref="F12:F14"/>
    <mergeCell ref="G12:G14"/>
    <mergeCell ref="H12:H14"/>
    <mergeCell ref="A1:C1"/>
    <mergeCell ref="D1:I1"/>
    <mergeCell ref="A2:A22"/>
    <mergeCell ref="G2:H2"/>
    <mergeCell ref="B6:C6"/>
    <mergeCell ref="F6:G7"/>
    <mergeCell ref="B7:C7"/>
    <mergeCell ref="I12:I14"/>
    <mergeCell ref="C13:D13"/>
    <mergeCell ref="C14:D14"/>
    <mergeCell ref="B8:C8"/>
    <mergeCell ref="F8:I8"/>
    <mergeCell ref="B9:C9"/>
    <mergeCell ref="B10:E10"/>
    <mergeCell ref="G10:I10"/>
    <mergeCell ref="B11:B14"/>
  </mergeCells>
  <phoneticPr fontId="1" type="noConversion"/>
  <printOptions horizontalCentered="1" verticalCentered="1"/>
  <pageMargins left="0.31" right="0.38" top="0.5" bottom="0.5" header="0.5" footer="0.5"/>
  <pageSetup paperSize="9" orientation="landscape" horizontalDpi="4294967292" verticalDpi="4294967292" r:id="rId1"/>
  <extLst>
    <ext xmlns:mx="http://schemas.microsoft.com/office/mac/excel/2008/main" uri="{64002731-A6B0-56B0-2670-7721B7C09600}">
      <mx:PLV Mode="1" OnePage="0" WScale="0"/>
    </ext>
  </extLst>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8">
    <pageSetUpPr fitToPage="1"/>
  </sheetPr>
  <dimension ref="A1:J28"/>
  <sheetViews>
    <sheetView view="pageLayout" zoomScale="125" zoomScalePageLayoutView="125" workbookViewId="0">
      <selection activeCell="C19" sqref="C19:D19"/>
    </sheetView>
  </sheetViews>
  <sheetFormatPr baseColWidth="10" defaultRowHeight="12.75" x14ac:dyDescent="0.2"/>
  <cols>
    <col min="1" max="1" width="3.33203125" customWidth="1"/>
    <col min="2" max="2" width="7.5" customWidth="1"/>
    <col min="3" max="3" width="15.83203125" customWidth="1"/>
    <col min="4" max="4" width="11" customWidth="1"/>
    <col min="5" max="5" width="6.33203125" customWidth="1"/>
    <col min="6" max="6" width="11.83203125" customWidth="1"/>
    <col min="7" max="10" width="18.1640625" customWidth="1"/>
    <col min="11" max="11" width="7.33203125" customWidth="1"/>
  </cols>
  <sheetData>
    <row r="1" spans="1:10" ht="13.5" thickBot="1" x14ac:dyDescent="0.25">
      <c r="A1" s="1124" t="s">
        <v>348</v>
      </c>
      <c r="B1" s="1125"/>
      <c r="C1" s="1126"/>
      <c r="D1" s="1127" t="s">
        <v>354</v>
      </c>
      <c r="E1" s="1128"/>
      <c r="F1" s="1128"/>
      <c r="G1" s="1128"/>
      <c r="H1" s="1128"/>
      <c r="I1" s="1128"/>
      <c r="J1" s="1129"/>
    </row>
    <row r="2" spans="1:10" x14ac:dyDescent="0.2">
      <c r="A2" s="1130" t="s">
        <v>451</v>
      </c>
      <c r="B2" s="22" t="s">
        <v>450</v>
      </c>
      <c r="C2" s="48"/>
      <c r="D2" s="48"/>
      <c r="E2" s="48"/>
      <c r="F2" s="48"/>
      <c r="G2" s="1141" t="s">
        <v>339</v>
      </c>
      <c r="H2" s="1032"/>
      <c r="I2" s="1033"/>
      <c r="J2" s="117">
        <v>20</v>
      </c>
    </row>
    <row r="3" spans="1:10" x14ac:dyDescent="0.2">
      <c r="A3" s="1131"/>
      <c r="B3" s="50">
        <v>1</v>
      </c>
      <c r="C3" s="17" t="s">
        <v>436</v>
      </c>
      <c r="D3" s="1026" t="s">
        <v>350</v>
      </c>
      <c r="E3" s="1027"/>
      <c r="F3" s="1027"/>
      <c r="G3" s="1027"/>
      <c r="H3" s="1027"/>
      <c r="I3" s="1028"/>
      <c r="J3" s="118" t="s">
        <v>454</v>
      </c>
    </row>
    <row r="4" spans="1:10" x14ac:dyDescent="0.2">
      <c r="A4" s="1131"/>
      <c r="B4" s="50">
        <v>2</v>
      </c>
      <c r="C4" s="17" t="s">
        <v>437</v>
      </c>
      <c r="D4" s="1026" t="s">
        <v>351</v>
      </c>
      <c r="E4" s="1027"/>
      <c r="F4" s="1027"/>
      <c r="G4" s="1027"/>
      <c r="H4" s="1027"/>
      <c r="I4" s="1028"/>
      <c r="J4" s="118" t="s">
        <v>352</v>
      </c>
    </row>
    <row r="5" spans="1:10" ht="13.5" thickBot="1" x14ac:dyDescent="0.25">
      <c r="A5" s="1131"/>
      <c r="B5" s="51">
        <v>3</v>
      </c>
      <c r="C5" s="47"/>
      <c r="D5" s="1029"/>
      <c r="E5" s="1030"/>
      <c r="F5" s="1030"/>
      <c r="G5" s="1030"/>
      <c r="H5" s="1030"/>
      <c r="I5" s="1031"/>
      <c r="J5" s="119"/>
    </row>
    <row r="6" spans="1:10" x14ac:dyDescent="0.2">
      <c r="A6" s="1132"/>
      <c r="B6" s="1022" t="s">
        <v>406</v>
      </c>
      <c r="C6" s="1023"/>
      <c r="D6" s="91">
        <v>2</v>
      </c>
      <c r="E6" s="61" t="s">
        <v>423</v>
      </c>
      <c r="F6" s="991" t="s">
        <v>333</v>
      </c>
      <c r="G6" s="992"/>
      <c r="H6" s="92">
        <v>3</v>
      </c>
      <c r="I6" s="123"/>
      <c r="J6" s="21" t="s">
        <v>456</v>
      </c>
    </row>
    <row r="7" spans="1:10" ht="13.5" thickBot="1" x14ac:dyDescent="0.25">
      <c r="A7" s="1132"/>
      <c r="B7" s="995" t="s">
        <v>457</v>
      </c>
      <c r="C7" s="996"/>
      <c r="D7" s="14">
        <f>D6*8</f>
        <v>16</v>
      </c>
      <c r="E7" s="62" t="s">
        <v>424</v>
      </c>
      <c r="F7" s="993"/>
      <c r="G7" s="994"/>
      <c r="H7" s="93">
        <v>4</v>
      </c>
      <c r="I7" s="124"/>
      <c r="J7" s="53" t="s">
        <v>332</v>
      </c>
    </row>
    <row r="8" spans="1:10" ht="13.5" thickBot="1" x14ac:dyDescent="0.25">
      <c r="A8" s="1132"/>
      <c r="B8" s="995" t="s">
        <v>460</v>
      </c>
      <c r="C8" s="996"/>
      <c r="D8" s="55">
        <f>D6*H6</f>
        <v>6</v>
      </c>
      <c r="E8" s="56" t="s">
        <v>459</v>
      </c>
      <c r="F8" s="1003" t="s">
        <v>421</v>
      </c>
      <c r="G8" s="1003"/>
      <c r="H8" s="1003"/>
      <c r="I8" s="1003"/>
      <c r="J8" s="1004"/>
    </row>
    <row r="9" spans="1:10" ht="26.25" thickBot="1" x14ac:dyDescent="0.25">
      <c r="A9" s="1132"/>
      <c r="B9" s="997" t="s">
        <v>461</v>
      </c>
      <c r="C9" s="998"/>
      <c r="D9" s="57">
        <f>H7*D6</f>
        <v>8</v>
      </c>
      <c r="E9" s="58" t="s">
        <v>459</v>
      </c>
      <c r="F9" s="65"/>
      <c r="G9" s="63" t="s">
        <v>417</v>
      </c>
      <c r="H9" s="63" t="s">
        <v>419</v>
      </c>
      <c r="I9" s="125" t="s">
        <v>346</v>
      </c>
      <c r="J9" s="64" t="s">
        <v>420</v>
      </c>
    </row>
    <row r="10" spans="1:10" ht="13.5" thickBot="1" x14ac:dyDescent="0.25">
      <c r="A10" s="1131"/>
      <c r="B10" s="1133" t="s">
        <v>407</v>
      </c>
      <c r="C10" s="1134"/>
      <c r="D10" s="1134"/>
      <c r="E10" s="1135"/>
      <c r="F10" s="77" t="s">
        <v>411</v>
      </c>
      <c r="G10" s="127" t="s">
        <v>436</v>
      </c>
      <c r="H10" s="127" t="s">
        <v>436</v>
      </c>
      <c r="I10" s="136" t="s">
        <v>437</v>
      </c>
      <c r="J10" s="135" t="s">
        <v>437</v>
      </c>
    </row>
    <row r="11" spans="1:10" ht="21.95" customHeight="1" x14ac:dyDescent="0.2">
      <c r="A11" s="1131"/>
      <c r="B11" s="1151" t="s">
        <v>427</v>
      </c>
      <c r="C11" s="1116" t="s">
        <v>167</v>
      </c>
      <c r="D11" s="1116"/>
      <c r="E11" s="1119" t="s">
        <v>336</v>
      </c>
      <c r="F11" s="70" t="s">
        <v>465</v>
      </c>
      <c r="G11" s="97">
        <v>4</v>
      </c>
      <c r="H11" s="49">
        <v>4</v>
      </c>
      <c r="I11" s="97">
        <v>4</v>
      </c>
      <c r="J11" s="76">
        <v>4</v>
      </c>
    </row>
    <row r="12" spans="1:10" ht="21.95" customHeight="1" x14ac:dyDescent="0.2">
      <c r="A12" s="1131"/>
      <c r="B12" s="1152"/>
      <c r="C12" s="1136" t="s">
        <v>39</v>
      </c>
      <c r="D12" s="1136"/>
      <c r="E12" s="1120"/>
      <c r="F12" s="1009" t="s">
        <v>412</v>
      </c>
      <c r="G12" s="1012" t="s">
        <v>357</v>
      </c>
      <c r="H12" s="1012" t="s">
        <v>358</v>
      </c>
      <c r="I12" s="1012" t="s">
        <v>359</v>
      </c>
      <c r="J12" s="1015" t="s">
        <v>360</v>
      </c>
    </row>
    <row r="13" spans="1:10" ht="21.95" customHeight="1" x14ac:dyDescent="0.2">
      <c r="A13" s="1131"/>
      <c r="B13" s="1152"/>
      <c r="C13" s="1122" t="s">
        <v>40</v>
      </c>
      <c r="D13" s="1122"/>
      <c r="E13" s="1120"/>
      <c r="F13" s="1010"/>
      <c r="G13" s="1013"/>
      <c r="H13" s="1013"/>
      <c r="I13" s="1013"/>
      <c r="J13" s="1016"/>
    </row>
    <row r="14" spans="1:10" ht="21.95" customHeight="1" x14ac:dyDescent="0.2">
      <c r="A14" s="1131"/>
      <c r="B14" s="1152"/>
      <c r="C14" s="1122"/>
      <c r="D14" s="1122"/>
      <c r="E14" s="1120"/>
      <c r="F14" s="1011"/>
      <c r="G14" s="1014"/>
      <c r="H14" s="1014"/>
      <c r="I14" s="1014"/>
      <c r="J14" s="1017"/>
    </row>
    <row r="15" spans="1:10" ht="21.95" customHeight="1" x14ac:dyDescent="0.2">
      <c r="A15" s="1131"/>
      <c r="B15" s="1152"/>
      <c r="C15" s="1034" t="s">
        <v>187</v>
      </c>
      <c r="D15" s="1035"/>
      <c r="E15" s="1120"/>
      <c r="F15" s="71" t="s">
        <v>414</v>
      </c>
      <c r="G15" s="29">
        <v>4</v>
      </c>
      <c r="H15" s="29">
        <v>4</v>
      </c>
      <c r="I15" s="120">
        <v>6</v>
      </c>
      <c r="J15" s="67">
        <v>6</v>
      </c>
    </row>
    <row r="16" spans="1:10" ht="21.95" customHeight="1" thickBot="1" x14ac:dyDescent="0.25">
      <c r="A16" s="1131"/>
      <c r="B16" s="1153"/>
      <c r="C16" s="1117" t="s">
        <v>194</v>
      </c>
      <c r="D16" s="1118"/>
      <c r="E16" s="1121"/>
      <c r="F16" s="72" t="s">
        <v>413</v>
      </c>
      <c r="G16" s="29">
        <v>2</v>
      </c>
      <c r="H16" s="29">
        <v>2</v>
      </c>
      <c r="I16" s="120">
        <v>2</v>
      </c>
      <c r="J16" s="67">
        <v>3</v>
      </c>
    </row>
    <row r="17" spans="1:10" ht="21.95" customHeight="1" thickBot="1" x14ac:dyDescent="0.25">
      <c r="A17" s="1131"/>
      <c r="B17" s="1151" t="s">
        <v>428</v>
      </c>
      <c r="C17" s="1001" t="s">
        <v>140</v>
      </c>
      <c r="D17" s="1123"/>
      <c r="E17" s="1119" t="s">
        <v>455</v>
      </c>
      <c r="F17" s="105" t="s">
        <v>318</v>
      </c>
      <c r="G17" s="106" t="s">
        <v>322</v>
      </c>
      <c r="H17" s="106" t="s">
        <v>322</v>
      </c>
      <c r="I17" s="126" t="s">
        <v>361</v>
      </c>
      <c r="J17" s="107" t="s">
        <v>322</v>
      </c>
    </row>
    <row r="18" spans="1:10" ht="21.95" customHeight="1" x14ac:dyDescent="0.2">
      <c r="A18" s="1131"/>
      <c r="B18" s="1152"/>
      <c r="C18" s="1085" t="s">
        <v>41</v>
      </c>
      <c r="D18" s="1086"/>
      <c r="E18" s="1120"/>
      <c r="F18" s="108" t="s">
        <v>408</v>
      </c>
      <c r="G18" s="114" t="s">
        <v>355</v>
      </c>
      <c r="H18" s="114"/>
      <c r="I18" s="114"/>
      <c r="J18" s="110"/>
    </row>
    <row r="19" spans="1:10" ht="21.95" customHeight="1" x14ac:dyDescent="0.2">
      <c r="A19" s="1131"/>
      <c r="B19" s="1152"/>
      <c r="C19" s="989" t="s">
        <v>117</v>
      </c>
      <c r="D19" s="990"/>
      <c r="E19" s="1120"/>
      <c r="F19" s="72" t="s">
        <v>409</v>
      </c>
      <c r="G19" s="52"/>
      <c r="H19" s="52" t="s">
        <v>356</v>
      </c>
      <c r="I19" s="66"/>
      <c r="J19" s="94"/>
    </row>
    <row r="20" spans="1:10" ht="21.95" customHeight="1" x14ac:dyDescent="0.2">
      <c r="A20" s="1131"/>
      <c r="B20" s="1152"/>
      <c r="C20" s="1154"/>
      <c r="D20" s="1154"/>
      <c r="E20" s="1120"/>
      <c r="F20" s="72" t="s">
        <v>410</v>
      </c>
      <c r="G20" s="52"/>
      <c r="H20" s="10"/>
      <c r="I20" s="121" t="s">
        <v>452</v>
      </c>
      <c r="J20" s="94"/>
    </row>
    <row r="21" spans="1:10" ht="21.95" customHeight="1" x14ac:dyDescent="0.2">
      <c r="A21" s="1131"/>
      <c r="B21" s="1152"/>
      <c r="C21" s="1034" t="s">
        <v>187</v>
      </c>
      <c r="D21" s="1035"/>
      <c r="E21" s="1120"/>
      <c r="F21" s="72" t="s">
        <v>415</v>
      </c>
      <c r="G21" s="52"/>
      <c r="H21" s="52"/>
      <c r="I21" s="66"/>
      <c r="J21" s="94" t="s">
        <v>340</v>
      </c>
    </row>
    <row r="22" spans="1:10" ht="21.95" customHeight="1" thickBot="1" x14ac:dyDescent="0.25">
      <c r="A22" s="1131"/>
      <c r="B22" s="1153"/>
      <c r="C22" s="1117" t="s">
        <v>194</v>
      </c>
      <c r="D22" s="1118"/>
      <c r="E22" s="1121"/>
      <c r="F22" s="73" t="s">
        <v>416</v>
      </c>
      <c r="G22" s="95"/>
      <c r="H22" s="95"/>
      <c r="I22" s="116"/>
      <c r="J22" s="96"/>
    </row>
    <row r="23" spans="1:10" ht="13.5" thickBot="1" x14ac:dyDescent="0.25">
      <c r="A23" s="1142" t="s">
        <v>426</v>
      </c>
      <c r="B23" s="1145" t="s">
        <v>330</v>
      </c>
      <c r="C23" s="1146"/>
      <c r="D23" s="1146"/>
      <c r="E23" s="1146"/>
      <c r="F23" s="115" t="s">
        <v>430</v>
      </c>
      <c r="G23" s="1147" t="s">
        <v>331</v>
      </c>
      <c r="H23" s="1148"/>
      <c r="I23" s="1148"/>
      <c r="J23" s="1149"/>
    </row>
    <row r="24" spans="1:10" x14ac:dyDescent="0.2">
      <c r="A24" s="1143"/>
      <c r="B24" s="879" t="s">
        <v>366</v>
      </c>
      <c r="C24" s="880"/>
      <c r="D24" s="880"/>
      <c r="E24" s="880"/>
      <c r="F24" s="1137" t="s">
        <v>319</v>
      </c>
      <c r="G24" s="130" t="s">
        <v>362</v>
      </c>
      <c r="H24" s="128" t="s">
        <v>363</v>
      </c>
      <c r="I24" s="129" t="s">
        <v>325</v>
      </c>
      <c r="J24" s="131" t="s">
        <v>364</v>
      </c>
    </row>
    <row r="25" spans="1:10" x14ac:dyDescent="0.2">
      <c r="A25" s="1143"/>
      <c r="B25" s="1150"/>
      <c r="C25" s="882"/>
      <c r="D25" s="882"/>
      <c r="E25" s="882"/>
      <c r="F25" s="1138"/>
      <c r="G25" s="132" t="s">
        <v>327</v>
      </c>
      <c r="H25" s="78" t="s">
        <v>326</v>
      </c>
      <c r="I25" s="99" t="s">
        <v>365</v>
      </c>
      <c r="J25" s="133" t="s">
        <v>328</v>
      </c>
    </row>
    <row r="26" spans="1:10" x14ac:dyDescent="0.2">
      <c r="A26" s="1143"/>
      <c r="B26" s="881"/>
      <c r="C26" s="882"/>
      <c r="D26" s="882"/>
      <c r="E26" s="882"/>
      <c r="F26" s="1139" t="s">
        <v>320</v>
      </c>
      <c r="G26" s="132" t="s">
        <v>365</v>
      </c>
      <c r="H26" s="99" t="s">
        <v>328</v>
      </c>
      <c r="I26" s="78" t="s">
        <v>326</v>
      </c>
      <c r="J26" s="133" t="s">
        <v>327</v>
      </c>
    </row>
    <row r="27" spans="1:10" ht="13.5" thickBot="1" x14ac:dyDescent="0.25">
      <c r="A27" s="1144"/>
      <c r="B27" s="883"/>
      <c r="C27" s="884"/>
      <c r="D27" s="884"/>
      <c r="E27" s="884"/>
      <c r="F27" s="1140"/>
      <c r="G27" s="134" t="s">
        <v>328</v>
      </c>
      <c r="H27" s="86" t="s">
        <v>365</v>
      </c>
      <c r="I27" s="86" t="s">
        <v>327</v>
      </c>
      <c r="J27" s="82" t="s">
        <v>326</v>
      </c>
    </row>
    <row r="28" spans="1:10" ht="36" customHeight="1" x14ac:dyDescent="0.2">
      <c r="B28" s="868" t="s">
        <v>42</v>
      </c>
      <c r="C28" s="868"/>
      <c r="D28" s="868"/>
      <c r="E28" s="868"/>
      <c r="F28" s="868"/>
      <c r="G28" s="868"/>
      <c r="H28" s="868"/>
      <c r="I28" s="868"/>
      <c r="J28" s="868"/>
    </row>
  </sheetData>
  <mergeCells count="42">
    <mergeCell ref="B28:J28"/>
    <mergeCell ref="F24:F25"/>
    <mergeCell ref="F26:F27"/>
    <mergeCell ref="G2:I2"/>
    <mergeCell ref="A23:A27"/>
    <mergeCell ref="B23:E23"/>
    <mergeCell ref="G23:J23"/>
    <mergeCell ref="B24:E27"/>
    <mergeCell ref="C15:D15"/>
    <mergeCell ref="C16:D16"/>
    <mergeCell ref="B11:B16"/>
    <mergeCell ref="B17:B22"/>
    <mergeCell ref="E11:E16"/>
    <mergeCell ref="C19:D19"/>
    <mergeCell ref="C20:D20"/>
    <mergeCell ref="C21:D21"/>
    <mergeCell ref="A1:C1"/>
    <mergeCell ref="D1:J1"/>
    <mergeCell ref="A2:A22"/>
    <mergeCell ref="D3:I3"/>
    <mergeCell ref="D4:I4"/>
    <mergeCell ref="D5:I5"/>
    <mergeCell ref="B6:C6"/>
    <mergeCell ref="F6:G7"/>
    <mergeCell ref="B7:C7"/>
    <mergeCell ref="B8:C8"/>
    <mergeCell ref="F8:J8"/>
    <mergeCell ref="B9:C9"/>
    <mergeCell ref="B10:E10"/>
    <mergeCell ref="C18:D18"/>
    <mergeCell ref="C12:D12"/>
    <mergeCell ref="F12:F14"/>
    <mergeCell ref="C11:D11"/>
    <mergeCell ref="C22:D22"/>
    <mergeCell ref="E17:E22"/>
    <mergeCell ref="J12:J14"/>
    <mergeCell ref="C13:D13"/>
    <mergeCell ref="C14:D14"/>
    <mergeCell ref="I12:I14"/>
    <mergeCell ref="G12:G14"/>
    <mergeCell ref="H12:H14"/>
    <mergeCell ref="C17:D17"/>
  </mergeCells>
  <phoneticPr fontId="1" type="noConversion"/>
  <printOptions horizontalCentered="1" verticalCentered="1"/>
  <pageMargins left="0.31" right="0.38" top="0.5" bottom="0.5" header="0.5" footer="0.5"/>
  <pageSetup paperSize="9" orientation="landscape" horizontalDpi="4294967292" verticalDpi="4294967292" r:id="rId1"/>
  <extLst>
    <ext xmlns:mx="http://schemas.microsoft.com/office/mac/excel/2008/main" uri="{64002731-A6B0-56B0-2670-7721B7C09600}">
      <mx:PLV Mode="1" OnePage="0" WScale="0"/>
    </ext>
  </extLst>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9">
    <pageSetUpPr fitToPage="1"/>
  </sheetPr>
  <dimension ref="A1:J28"/>
  <sheetViews>
    <sheetView view="pageLayout" zoomScale="125" zoomScalePageLayoutView="125" workbookViewId="0">
      <selection activeCell="C21" sqref="C21:D22"/>
    </sheetView>
  </sheetViews>
  <sheetFormatPr baseColWidth="10" defaultRowHeight="12.75" x14ac:dyDescent="0.2"/>
  <cols>
    <col min="1" max="1" width="3.33203125" customWidth="1"/>
    <col min="2" max="2" width="7.5" customWidth="1"/>
    <col min="3" max="3" width="15.83203125" customWidth="1"/>
    <col min="4" max="4" width="11" customWidth="1"/>
    <col min="5" max="5" width="6.33203125" customWidth="1"/>
    <col min="6" max="6" width="11.83203125" customWidth="1"/>
    <col min="7" max="10" width="18.1640625" customWidth="1"/>
    <col min="11" max="11" width="7.33203125" customWidth="1"/>
  </cols>
  <sheetData>
    <row r="1" spans="1:10" ht="13.5" thickBot="1" x14ac:dyDescent="0.25">
      <c r="A1" s="1175" t="s">
        <v>236</v>
      </c>
      <c r="B1" s="1176"/>
      <c r="C1" s="1177"/>
      <c r="D1" s="1178" t="s">
        <v>237</v>
      </c>
      <c r="E1" s="1179"/>
      <c r="F1" s="1179"/>
      <c r="G1" s="1179"/>
      <c r="H1" s="1179"/>
      <c r="I1" s="1179"/>
      <c r="J1" s="1180"/>
    </row>
    <row r="2" spans="1:10" x14ac:dyDescent="0.2">
      <c r="A2" s="1181" t="s">
        <v>451</v>
      </c>
      <c r="B2" s="22" t="s">
        <v>450</v>
      </c>
      <c r="C2" s="48"/>
      <c r="D2" s="48"/>
      <c r="E2" s="48"/>
      <c r="F2" s="48"/>
      <c r="G2" s="1141" t="s">
        <v>339</v>
      </c>
      <c r="H2" s="1032"/>
      <c r="I2" s="1033"/>
      <c r="J2" s="117">
        <v>20</v>
      </c>
    </row>
    <row r="3" spans="1:10" x14ac:dyDescent="0.2">
      <c r="A3" s="1182"/>
      <c r="B3" s="50">
        <v>1</v>
      </c>
      <c r="C3" s="17" t="s">
        <v>441</v>
      </c>
      <c r="D3" s="1026" t="s">
        <v>238</v>
      </c>
      <c r="E3" s="1027"/>
      <c r="F3" s="1027"/>
      <c r="G3" s="1027"/>
      <c r="H3" s="1027"/>
      <c r="I3" s="1028"/>
      <c r="J3" s="118" t="s">
        <v>454</v>
      </c>
    </row>
    <row r="4" spans="1:10" x14ac:dyDescent="0.2">
      <c r="A4" s="1182"/>
      <c r="B4" s="50">
        <v>2</v>
      </c>
      <c r="C4" s="17" t="s">
        <v>442</v>
      </c>
      <c r="D4" s="1026" t="s">
        <v>397</v>
      </c>
      <c r="E4" s="1027"/>
      <c r="F4" s="1027"/>
      <c r="G4" s="1027"/>
      <c r="H4" s="1027"/>
      <c r="I4" s="1028"/>
      <c r="J4" s="118" t="s">
        <v>352</v>
      </c>
    </row>
    <row r="5" spans="1:10" ht="13.5" thickBot="1" x14ac:dyDescent="0.25">
      <c r="A5" s="1182"/>
      <c r="B5" s="51">
        <v>3</v>
      </c>
      <c r="C5" s="47"/>
      <c r="D5" s="1029"/>
      <c r="E5" s="1030"/>
      <c r="F5" s="1030"/>
      <c r="G5" s="1030"/>
      <c r="H5" s="1030"/>
      <c r="I5" s="1031"/>
      <c r="J5" s="119"/>
    </row>
    <row r="6" spans="1:10" x14ac:dyDescent="0.2">
      <c r="A6" s="1183"/>
      <c r="B6" s="1022" t="s">
        <v>406</v>
      </c>
      <c r="C6" s="1023"/>
      <c r="D6" s="91">
        <v>2</v>
      </c>
      <c r="E6" s="61" t="s">
        <v>423</v>
      </c>
      <c r="F6" s="991" t="s">
        <v>333</v>
      </c>
      <c r="G6" s="992"/>
      <c r="H6" s="92">
        <v>3</v>
      </c>
      <c r="I6" s="123"/>
      <c r="J6" s="21" t="s">
        <v>456</v>
      </c>
    </row>
    <row r="7" spans="1:10" ht="13.5" thickBot="1" x14ac:dyDescent="0.25">
      <c r="A7" s="1183"/>
      <c r="B7" s="995" t="s">
        <v>457</v>
      </c>
      <c r="C7" s="996"/>
      <c r="D7" s="14">
        <f>D6*8</f>
        <v>16</v>
      </c>
      <c r="E7" s="62" t="s">
        <v>424</v>
      </c>
      <c r="F7" s="993"/>
      <c r="G7" s="994"/>
      <c r="H7" s="93">
        <v>4</v>
      </c>
      <c r="I7" s="124"/>
      <c r="J7" s="53" t="s">
        <v>332</v>
      </c>
    </row>
    <row r="8" spans="1:10" ht="13.5" thickBot="1" x14ac:dyDescent="0.25">
      <c r="A8" s="1183"/>
      <c r="B8" s="995" t="s">
        <v>460</v>
      </c>
      <c r="C8" s="996"/>
      <c r="D8" s="55">
        <f>D6*H6</f>
        <v>6</v>
      </c>
      <c r="E8" s="56" t="s">
        <v>459</v>
      </c>
      <c r="F8" s="1003" t="s">
        <v>421</v>
      </c>
      <c r="G8" s="1003"/>
      <c r="H8" s="1003"/>
      <c r="I8" s="1003"/>
      <c r="J8" s="1004"/>
    </row>
    <row r="9" spans="1:10" ht="26.25" thickBot="1" x14ac:dyDescent="0.25">
      <c r="A9" s="1183"/>
      <c r="B9" s="997" t="s">
        <v>461</v>
      </c>
      <c r="C9" s="998"/>
      <c r="D9" s="57">
        <f>H7*D6</f>
        <v>8</v>
      </c>
      <c r="E9" s="58" t="s">
        <v>459</v>
      </c>
      <c r="F9" s="65"/>
      <c r="G9" s="63" t="s">
        <v>417</v>
      </c>
      <c r="H9" s="63" t="s">
        <v>419</v>
      </c>
      <c r="I9" s="125" t="s">
        <v>346</v>
      </c>
      <c r="J9" s="151" t="s">
        <v>420</v>
      </c>
    </row>
    <row r="10" spans="1:10" ht="13.5" thickBot="1" x14ac:dyDescent="0.25">
      <c r="A10" s="1182"/>
      <c r="B10" s="1133" t="s">
        <v>407</v>
      </c>
      <c r="C10" s="1134"/>
      <c r="D10" s="1134"/>
      <c r="E10" s="1135"/>
      <c r="F10" s="77" t="s">
        <v>411</v>
      </c>
      <c r="G10" s="127" t="s">
        <v>441</v>
      </c>
      <c r="H10" s="127" t="s">
        <v>441</v>
      </c>
      <c r="I10" s="136" t="s">
        <v>442</v>
      </c>
      <c r="J10" s="135" t="s">
        <v>442</v>
      </c>
    </row>
    <row r="11" spans="1:10" ht="21.95" customHeight="1" x14ac:dyDescent="0.2">
      <c r="A11" s="1182"/>
      <c r="B11" s="1151" t="s">
        <v>427</v>
      </c>
      <c r="C11" s="1116" t="s">
        <v>179</v>
      </c>
      <c r="D11" s="1116"/>
      <c r="E11" s="1119" t="s">
        <v>336</v>
      </c>
      <c r="F11" s="70" t="s">
        <v>465</v>
      </c>
      <c r="G11" s="152">
        <v>4</v>
      </c>
      <c r="H11" s="49">
        <v>4</v>
      </c>
      <c r="I11" s="152">
        <v>4</v>
      </c>
      <c r="J11" s="76">
        <v>4</v>
      </c>
    </row>
    <row r="12" spans="1:10" ht="21.95" customHeight="1" x14ac:dyDescent="0.2">
      <c r="A12" s="1182"/>
      <c r="B12" s="1152"/>
      <c r="C12" s="1173" t="s">
        <v>44</v>
      </c>
      <c r="D12" s="1173"/>
      <c r="E12" s="1120"/>
      <c r="F12" s="1009" t="s">
        <v>412</v>
      </c>
      <c r="G12" s="1163" t="s">
        <v>244</v>
      </c>
      <c r="H12" s="1164"/>
      <c r="I12" s="1163" t="s">
        <v>242</v>
      </c>
      <c r="J12" s="1169"/>
    </row>
    <row r="13" spans="1:10" ht="21.95" customHeight="1" x14ac:dyDescent="0.2">
      <c r="A13" s="1182"/>
      <c r="B13" s="1152"/>
      <c r="C13" s="989" t="s">
        <v>45</v>
      </c>
      <c r="D13" s="990"/>
      <c r="E13" s="1120"/>
      <c r="F13" s="1010"/>
      <c r="G13" s="1165"/>
      <c r="H13" s="1166"/>
      <c r="I13" s="1165"/>
      <c r="J13" s="1170"/>
    </row>
    <row r="14" spans="1:10" ht="21.95" customHeight="1" x14ac:dyDescent="0.2">
      <c r="A14" s="1182"/>
      <c r="B14" s="1152"/>
      <c r="C14" s="1174" t="s">
        <v>46</v>
      </c>
      <c r="D14" s="1174"/>
      <c r="E14" s="1120"/>
      <c r="F14" s="1011"/>
      <c r="G14" s="1167"/>
      <c r="H14" s="1168"/>
      <c r="I14" s="1167"/>
      <c r="J14" s="1171"/>
    </row>
    <row r="15" spans="1:10" ht="21.95" customHeight="1" x14ac:dyDescent="0.2">
      <c r="A15" s="1182"/>
      <c r="B15" s="1152"/>
      <c r="C15" s="1034" t="s">
        <v>187</v>
      </c>
      <c r="D15" s="1035"/>
      <c r="E15" s="1120"/>
      <c r="F15" s="71" t="s">
        <v>414</v>
      </c>
      <c r="G15" s="29">
        <v>4</v>
      </c>
      <c r="H15" s="29">
        <v>4</v>
      </c>
      <c r="I15" s="155">
        <v>6</v>
      </c>
      <c r="J15" s="67">
        <v>6</v>
      </c>
    </row>
    <row r="16" spans="1:10" ht="21.95" customHeight="1" thickBot="1" x14ac:dyDescent="0.25">
      <c r="A16" s="1182"/>
      <c r="B16" s="1153"/>
      <c r="C16" s="1117" t="s">
        <v>194</v>
      </c>
      <c r="D16" s="1118"/>
      <c r="E16" s="1121"/>
      <c r="F16" s="72" t="s">
        <v>413</v>
      </c>
      <c r="G16" s="29">
        <v>2</v>
      </c>
      <c r="H16" s="29">
        <v>2</v>
      </c>
      <c r="I16" s="155">
        <v>2</v>
      </c>
      <c r="J16" s="67">
        <v>3</v>
      </c>
    </row>
    <row r="17" spans="1:10" ht="21.95" customHeight="1" thickBot="1" x14ac:dyDescent="0.25">
      <c r="A17" s="1182"/>
      <c r="B17" s="1151" t="s">
        <v>428</v>
      </c>
      <c r="C17" s="1172" t="s">
        <v>47</v>
      </c>
      <c r="D17" s="1172"/>
      <c r="E17" s="1119" t="s">
        <v>455</v>
      </c>
      <c r="F17" s="105" t="s">
        <v>318</v>
      </c>
      <c r="G17" s="106" t="s">
        <v>322</v>
      </c>
      <c r="H17" s="106" t="s">
        <v>322</v>
      </c>
      <c r="I17" s="126" t="s">
        <v>361</v>
      </c>
      <c r="J17" s="107" t="s">
        <v>322</v>
      </c>
    </row>
    <row r="18" spans="1:10" ht="21.95" customHeight="1" x14ac:dyDescent="0.2">
      <c r="A18" s="1182"/>
      <c r="B18" s="1152"/>
      <c r="C18" s="989" t="s">
        <v>153</v>
      </c>
      <c r="D18" s="990"/>
      <c r="E18" s="1120"/>
      <c r="F18" s="108" t="s">
        <v>408</v>
      </c>
      <c r="G18" s="160" t="s">
        <v>240</v>
      </c>
      <c r="H18" s="161"/>
      <c r="I18" s="114"/>
      <c r="J18" s="110"/>
    </row>
    <row r="19" spans="1:10" ht="21.95" customHeight="1" x14ac:dyDescent="0.2">
      <c r="A19" s="1182"/>
      <c r="B19" s="1152"/>
      <c r="C19" s="1034" t="s">
        <v>48</v>
      </c>
      <c r="D19" s="1035"/>
      <c r="E19" s="1120"/>
      <c r="F19" s="72" t="s">
        <v>409</v>
      </c>
      <c r="G19" s="52"/>
      <c r="H19" s="52" t="s">
        <v>243</v>
      </c>
      <c r="I19" s="66"/>
      <c r="J19" s="94"/>
    </row>
    <row r="20" spans="1:10" ht="21.95" customHeight="1" x14ac:dyDescent="0.2">
      <c r="A20" s="1182"/>
      <c r="B20" s="1152"/>
      <c r="C20" s="1034" t="s">
        <v>49</v>
      </c>
      <c r="D20" s="1035"/>
      <c r="E20" s="1120"/>
      <c r="F20" s="72" t="s">
        <v>410</v>
      </c>
      <c r="G20" s="52"/>
      <c r="H20" s="10"/>
      <c r="I20" s="121" t="s">
        <v>241</v>
      </c>
      <c r="J20" s="94"/>
    </row>
    <row r="21" spans="1:10" ht="21.95" customHeight="1" x14ac:dyDescent="0.2">
      <c r="A21" s="1182"/>
      <c r="B21" s="1152"/>
      <c r="C21" s="1034" t="s">
        <v>187</v>
      </c>
      <c r="D21" s="1035"/>
      <c r="E21" s="1120"/>
      <c r="F21" s="72" t="s">
        <v>415</v>
      </c>
      <c r="G21" s="52"/>
      <c r="H21" s="52"/>
      <c r="I21" s="66"/>
      <c r="J21" s="94" t="s">
        <v>243</v>
      </c>
    </row>
    <row r="22" spans="1:10" ht="21.95" customHeight="1" thickBot="1" x14ac:dyDescent="0.25">
      <c r="A22" s="1182"/>
      <c r="B22" s="1153"/>
      <c r="C22" s="1117" t="s">
        <v>194</v>
      </c>
      <c r="D22" s="1118"/>
      <c r="E22" s="1121"/>
      <c r="F22" s="73" t="s">
        <v>416</v>
      </c>
      <c r="G22" s="95"/>
      <c r="H22" s="95"/>
      <c r="I22" s="116"/>
      <c r="J22" s="96"/>
    </row>
    <row r="23" spans="1:10" ht="13.5" thickBot="1" x14ac:dyDescent="0.25">
      <c r="A23" s="1155" t="s">
        <v>426</v>
      </c>
      <c r="B23" s="1158" t="s">
        <v>330</v>
      </c>
      <c r="C23" s="1159"/>
      <c r="D23" s="1159"/>
      <c r="E23" s="1159"/>
      <c r="F23" s="159" t="s">
        <v>430</v>
      </c>
      <c r="G23" s="1160" t="s">
        <v>331</v>
      </c>
      <c r="H23" s="1161"/>
      <c r="I23" s="1161"/>
      <c r="J23" s="1162"/>
    </row>
    <row r="24" spans="1:10" x14ac:dyDescent="0.2">
      <c r="A24" s="1156"/>
      <c r="B24" s="879" t="s">
        <v>366</v>
      </c>
      <c r="C24" s="880"/>
      <c r="D24" s="880"/>
      <c r="E24" s="880"/>
      <c r="F24" s="1137" t="s">
        <v>319</v>
      </c>
      <c r="G24" s="130" t="s">
        <v>362</v>
      </c>
      <c r="H24" s="128" t="s">
        <v>363</v>
      </c>
      <c r="I24" s="129" t="s">
        <v>325</v>
      </c>
      <c r="J24" s="131" t="s">
        <v>364</v>
      </c>
    </row>
    <row r="25" spans="1:10" x14ac:dyDescent="0.2">
      <c r="A25" s="1156"/>
      <c r="B25" s="1150"/>
      <c r="C25" s="882"/>
      <c r="D25" s="882"/>
      <c r="E25" s="882"/>
      <c r="F25" s="1138"/>
      <c r="G25" s="132" t="s">
        <v>327</v>
      </c>
      <c r="H25" s="78" t="s">
        <v>326</v>
      </c>
      <c r="I25" s="154" t="s">
        <v>365</v>
      </c>
      <c r="J25" s="133" t="s">
        <v>328</v>
      </c>
    </row>
    <row r="26" spans="1:10" x14ac:dyDescent="0.2">
      <c r="A26" s="1156"/>
      <c r="B26" s="881"/>
      <c r="C26" s="882"/>
      <c r="D26" s="882"/>
      <c r="E26" s="882"/>
      <c r="F26" s="1139" t="s">
        <v>320</v>
      </c>
      <c r="G26" s="132" t="s">
        <v>365</v>
      </c>
      <c r="H26" s="154" t="s">
        <v>328</v>
      </c>
      <c r="I26" s="78" t="s">
        <v>326</v>
      </c>
      <c r="J26" s="133" t="s">
        <v>327</v>
      </c>
    </row>
    <row r="27" spans="1:10" ht="13.5" thickBot="1" x14ac:dyDescent="0.25">
      <c r="A27" s="1157"/>
      <c r="B27" s="883"/>
      <c r="C27" s="884"/>
      <c r="D27" s="884"/>
      <c r="E27" s="884"/>
      <c r="F27" s="1140"/>
      <c r="G27" s="134" t="s">
        <v>328</v>
      </c>
      <c r="H27" s="86" t="s">
        <v>365</v>
      </c>
      <c r="I27" s="86" t="s">
        <v>327</v>
      </c>
      <c r="J27" s="82" t="s">
        <v>326</v>
      </c>
    </row>
    <row r="28" spans="1:10" ht="36.950000000000003" customHeight="1" x14ac:dyDescent="0.2">
      <c r="B28" s="868" t="s">
        <v>43</v>
      </c>
      <c r="C28" s="868"/>
      <c r="D28" s="868"/>
      <c r="E28" s="868"/>
      <c r="F28" s="868"/>
      <c r="G28" s="868"/>
      <c r="H28" s="868"/>
      <c r="I28" s="868"/>
      <c r="J28" s="868"/>
    </row>
  </sheetData>
  <mergeCells count="40">
    <mergeCell ref="B28:J28"/>
    <mergeCell ref="A1:C1"/>
    <mergeCell ref="D1:J1"/>
    <mergeCell ref="A2:A22"/>
    <mergeCell ref="G2:I2"/>
    <mergeCell ref="D3:I3"/>
    <mergeCell ref="D4:I4"/>
    <mergeCell ref="D5:I5"/>
    <mergeCell ref="B6:C6"/>
    <mergeCell ref="F6:G7"/>
    <mergeCell ref="B7:C7"/>
    <mergeCell ref="B8:C8"/>
    <mergeCell ref="F8:J8"/>
    <mergeCell ref="B9:C9"/>
    <mergeCell ref="B10:E10"/>
    <mergeCell ref="B11:B16"/>
    <mergeCell ref="C11:D11"/>
    <mergeCell ref="E11:E16"/>
    <mergeCell ref="C12:D12"/>
    <mergeCell ref="F12:F14"/>
    <mergeCell ref="C13:D13"/>
    <mergeCell ref="C14:D14"/>
    <mergeCell ref="C15:D15"/>
    <mergeCell ref="G12:H14"/>
    <mergeCell ref="I12:J14"/>
    <mergeCell ref="C16:D16"/>
    <mergeCell ref="B17:B22"/>
    <mergeCell ref="C17:D17"/>
    <mergeCell ref="E17:E22"/>
    <mergeCell ref="C18:D18"/>
    <mergeCell ref="C19:D19"/>
    <mergeCell ref="C20:D20"/>
    <mergeCell ref="C21:D21"/>
    <mergeCell ref="C22:D22"/>
    <mergeCell ref="A23:A27"/>
    <mergeCell ref="B23:E23"/>
    <mergeCell ref="G23:J23"/>
    <mergeCell ref="B24:E27"/>
    <mergeCell ref="F24:F25"/>
    <mergeCell ref="F26:F27"/>
  </mergeCells>
  <phoneticPr fontId="1" type="noConversion"/>
  <printOptions horizontalCentered="1" verticalCentered="1"/>
  <pageMargins left="0.31" right="0.38" top="0.5" bottom="0.5" header="0.5" footer="0.5"/>
  <pageSetup paperSize="9" orientation="landscape" horizontalDpi="4294967292" verticalDpi="4294967292" r:id="rId1"/>
  <extLst>
    <ext xmlns:mx="http://schemas.microsoft.com/office/mac/excel/2008/main" uri="{64002731-A6B0-56B0-2670-7721B7C09600}">
      <mx:PLV Mode="1" OnePage="0" WScale="0"/>
    </ext>
  </extLst>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0"/>
  <dimension ref="B1:K29"/>
  <sheetViews>
    <sheetView zoomScale="125" zoomScaleNormal="125" zoomScalePageLayoutView="125" workbookViewId="0">
      <selection activeCell="E30" sqref="E30"/>
    </sheetView>
  </sheetViews>
  <sheetFormatPr baseColWidth="10" defaultRowHeight="12.75" x14ac:dyDescent="0.2"/>
  <cols>
    <col min="1" max="1" width="3" customWidth="1"/>
    <col min="2" max="2" width="3.33203125" customWidth="1"/>
    <col min="3" max="3" width="7.5" customWidth="1"/>
    <col min="4" max="4" width="15.83203125" customWidth="1"/>
    <col min="5" max="5" width="11" customWidth="1"/>
    <col min="6" max="6" width="6.33203125" customWidth="1"/>
    <col min="7" max="7" width="11.83203125" customWidth="1"/>
    <col min="8" max="9" width="18.1640625" customWidth="1"/>
    <col min="10" max="10" width="16.6640625" bestFit="1" customWidth="1"/>
    <col min="11" max="11" width="18.1640625" customWidth="1"/>
    <col min="12" max="12" width="7.33203125" customWidth="1"/>
  </cols>
  <sheetData>
    <row r="1" spans="2:11" ht="13.5" thickBot="1" x14ac:dyDescent="0.25"/>
    <row r="2" spans="2:11" ht="13.5" thickBot="1" x14ac:dyDescent="0.25">
      <c r="B2" s="1175" t="s">
        <v>236</v>
      </c>
      <c r="C2" s="1176"/>
      <c r="D2" s="1177"/>
      <c r="E2" s="1178" t="s">
        <v>568</v>
      </c>
      <c r="F2" s="1179"/>
      <c r="G2" s="1179"/>
      <c r="H2" s="1179"/>
      <c r="I2" s="1179"/>
      <c r="J2" s="1179"/>
      <c r="K2" s="1180"/>
    </row>
    <row r="3" spans="2:11" ht="12" customHeight="1" x14ac:dyDescent="0.2">
      <c r="B3" s="1181" t="s">
        <v>451</v>
      </c>
      <c r="C3" s="22" t="s">
        <v>450</v>
      </c>
      <c r="D3" s="48"/>
      <c r="E3" s="48"/>
      <c r="F3" s="48"/>
      <c r="G3" s="48"/>
      <c r="H3" s="1141" t="s">
        <v>339</v>
      </c>
      <c r="I3" s="1032"/>
      <c r="J3" s="1033"/>
      <c r="K3" s="117">
        <v>20</v>
      </c>
    </row>
    <row r="4" spans="2:11" x14ac:dyDescent="0.2">
      <c r="B4" s="1182"/>
      <c r="C4" s="50">
        <v>1</v>
      </c>
      <c r="D4" s="17" t="s">
        <v>446</v>
      </c>
      <c r="E4" s="1026" t="s">
        <v>569</v>
      </c>
      <c r="F4" s="1027"/>
      <c r="G4" s="1027"/>
      <c r="H4" s="1027"/>
      <c r="I4" s="1027"/>
      <c r="J4" s="1028"/>
      <c r="K4" s="118" t="s">
        <v>570</v>
      </c>
    </row>
    <row r="5" spans="2:11" x14ac:dyDescent="0.2">
      <c r="B5" s="1182"/>
      <c r="C5" s="50">
        <v>2</v>
      </c>
      <c r="D5" s="17" t="s">
        <v>447</v>
      </c>
      <c r="E5" s="1026" t="s">
        <v>571</v>
      </c>
      <c r="F5" s="1027"/>
      <c r="G5" s="1027"/>
      <c r="H5" s="1027"/>
      <c r="I5" s="1027"/>
      <c r="J5" s="1028"/>
      <c r="K5" s="118" t="s">
        <v>572</v>
      </c>
    </row>
    <row r="6" spans="2:11" ht="13.5" thickBot="1" x14ac:dyDescent="0.25">
      <c r="B6" s="1182"/>
      <c r="C6" s="51">
        <v>3</v>
      </c>
      <c r="D6" s="47"/>
      <c r="E6" s="1029"/>
      <c r="F6" s="1030"/>
      <c r="G6" s="1030"/>
      <c r="H6" s="1030"/>
      <c r="I6" s="1030"/>
      <c r="J6" s="1031"/>
      <c r="K6" s="119"/>
    </row>
    <row r="7" spans="2:11" x14ac:dyDescent="0.2">
      <c r="B7" s="1182"/>
      <c r="C7" s="1022" t="s">
        <v>406</v>
      </c>
      <c r="D7" s="1023"/>
      <c r="E7" s="91">
        <v>2</v>
      </c>
      <c r="F7" s="61" t="s">
        <v>423</v>
      </c>
      <c r="G7" s="991" t="s">
        <v>333</v>
      </c>
      <c r="H7" s="992"/>
      <c r="I7" s="92">
        <v>3</v>
      </c>
      <c r="J7" s="123"/>
      <c r="K7" s="21" t="s">
        <v>456</v>
      </c>
    </row>
    <row r="8" spans="2:11" ht="13.5" thickBot="1" x14ac:dyDescent="0.25">
      <c r="B8" s="1182"/>
      <c r="C8" s="995" t="s">
        <v>457</v>
      </c>
      <c r="D8" s="996"/>
      <c r="E8" s="14">
        <f>E7*8</f>
        <v>16</v>
      </c>
      <c r="F8" s="62" t="s">
        <v>424</v>
      </c>
      <c r="G8" s="993"/>
      <c r="H8" s="994"/>
      <c r="I8" s="93">
        <v>4</v>
      </c>
      <c r="J8" s="124"/>
      <c r="K8" s="53" t="s">
        <v>332</v>
      </c>
    </row>
    <row r="9" spans="2:11" ht="13.5" thickBot="1" x14ac:dyDescent="0.25">
      <c r="B9" s="1182"/>
      <c r="C9" s="995" t="s">
        <v>460</v>
      </c>
      <c r="D9" s="996"/>
      <c r="E9" s="55">
        <f>E7*I7</f>
        <v>6</v>
      </c>
      <c r="F9" s="56" t="s">
        <v>459</v>
      </c>
      <c r="G9" s="1003" t="s">
        <v>421</v>
      </c>
      <c r="H9" s="1003"/>
      <c r="I9" s="1003"/>
      <c r="J9" s="1003"/>
      <c r="K9" s="1004"/>
    </row>
    <row r="10" spans="2:11" ht="26.25" thickBot="1" x14ac:dyDescent="0.25">
      <c r="B10" s="1182"/>
      <c r="C10" s="997" t="s">
        <v>461</v>
      </c>
      <c r="D10" s="998"/>
      <c r="E10" s="57">
        <f>I8*E7</f>
        <v>8</v>
      </c>
      <c r="F10" s="58" t="s">
        <v>459</v>
      </c>
      <c r="G10" s="65"/>
      <c r="H10" s="63" t="s">
        <v>417</v>
      </c>
      <c r="I10" s="63" t="s">
        <v>419</v>
      </c>
      <c r="J10" s="63" t="s">
        <v>417</v>
      </c>
      <c r="K10" s="392" t="s">
        <v>420</v>
      </c>
    </row>
    <row r="11" spans="2:11" ht="13.5" thickBot="1" x14ac:dyDescent="0.25">
      <c r="B11" s="1182"/>
      <c r="C11" s="1133" t="s">
        <v>407</v>
      </c>
      <c r="D11" s="1134"/>
      <c r="E11" s="1134"/>
      <c r="F11" s="1135"/>
      <c r="G11" s="77" t="s">
        <v>411</v>
      </c>
      <c r="H11" s="127" t="s">
        <v>446</v>
      </c>
      <c r="I11" s="127" t="s">
        <v>446</v>
      </c>
      <c r="J11" s="136" t="s">
        <v>447</v>
      </c>
      <c r="K11" s="135" t="s">
        <v>447</v>
      </c>
    </row>
    <row r="12" spans="2:11" x14ac:dyDescent="0.2">
      <c r="B12" s="1182"/>
      <c r="C12" s="1151" t="s">
        <v>427</v>
      </c>
      <c r="D12" s="1116" t="s">
        <v>573</v>
      </c>
      <c r="E12" s="1116"/>
      <c r="F12" s="1119" t="s">
        <v>455</v>
      </c>
      <c r="G12" s="70" t="s">
        <v>465</v>
      </c>
      <c r="H12" s="391">
        <v>4</v>
      </c>
      <c r="I12" s="49">
        <v>4</v>
      </c>
      <c r="J12" s="391">
        <v>4</v>
      </c>
      <c r="K12" s="76">
        <v>4</v>
      </c>
    </row>
    <row r="13" spans="2:11" x14ac:dyDescent="0.2">
      <c r="B13" s="1182"/>
      <c r="C13" s="1152"/>
      <c r="D13" s="1173" t="s">
        <v>574</v>
      </c>
      <c r="E13" s="1173"/>
      <c r="F13" s="1120"/>
      <c r="G13" s="1009" t="s">
        <v>412</v>
      </c>
      <c r="H13" s="1163" t="s">
        <v>575</v>
      </c>
      <c r="I13" s="1185"/>
      <c r="J13" s="1163" t="s">
        <v>576</v>
      </c>
      <c r="K13" s="1169"/>
    </row>
    <row r="14" spans="2:11" x14ac:dyDescent="0.2">
      <c r="B14" s="1182"/>
      <c r="C14" s="1152"/>
      <c r="D14" s="989" t="s">
        <v>577</v>
      </c>
      <c r="E14" s="990"/>
      <c r="F14" s="1120"/>
      <c r="G14" s="1010"/>
      <c r="H14" s="1165"/>
      <c r="I14" s="1186"/>
      <c r="J14" s="1165"/>
      <c r="K14" s="1170"/>
    </row>
    <row r="15" spans="2:11" x14ac:dyDescent="0.2">
      <c r="B15" s="1182"/>
      <c r="C15" s="1152"/>
      <c r="D15" s="1174" t="s">
        <v>578</v>
      </c>
      <c r="E15" s="1174"/>
      <c r="F15" s="1120"/>
      <c r="G15" s="1011"/>
      <c r="H15" s="1167"/>
      <c r="I15" s="1187"/>
      <c r="J15" s="1167"/>
      <c r="K15" s="1171"/>
    </row>
    <row r="16" spans="2:11" x14ac:dyDescent="0.2">
      <c r="B16" s="1182"/>
      <c r="C16" s="1152"/>
      <c r="D16" s="1034" t="s">
        <v>187</v>
      </c>
      <c r="E16" s="1035"/>
      <c r="F16" s="1120"/>
      <c r="G16" s="71" t="s">
        <v>414</v>
      </c>
      <c r="H16" s="29">
        <v>4</v>
      </c>
      <c r="I16" s="29">
        <v>4</v>
      </c>
      <c r="J16" s="393">
        <v>6</v>
      </c>
      <c r="K16" s="67">
        <v>6</v>
      </c>
    </row>
    <row r="17" spans="2:11" ht="13.5" thickBot="1" x14ac:dyDescent="0.25">
      <c r="B17" s="1182"/>
      <c r="C17" s="1153"/>
      <c r="D17" s="1117"/>
      <c r="E17" s="1118"/>
      <c r="F17" s="1121"/>
      <c r="G17" s="72" t="s">
        <v>413</v>
      </c>
      <c r="H17" s="29">
        <v>2</v>
      </c>
      <c r="I17" s="29">
        <v>2</v>
      </c>
      <c r="J17" s="393">
        <v>2</v>
      </c>
      <c r="K17" s="67">
        <v>3</v>
      </c>
    </row>
    <row r="18" spans="2:11" ht="13.5" thickBot="1" x14ac:dyDescent="0.25">
      <c r="B18" s="1182"/>
      <c r="C18" s="1151" t="s">
        <v>428</v>
      </c>
      <c r="D18" s="1172" t="s">
        <v>579</v>
      </c>
      <c r="E18" s="1172"/>
      <c r="F18" s="1119" t="s">
        <v>455</v>
      </c>
      <c r="G18" s="105" t="s">
        <v>318</v>
      </c>
      <c r="H18" s="106" t="s">
        <v>322</v>
      </c>
      <c r="I18" s="106" t="s">
        <v>322</v>
      </c>
      <c r="J18" s="126" t="s">
        <v>361</v>
      </c>
      <c r="K18" s="107" t="s">
        <v>322</v>
      </c>
    </row>
    <row r="19" spans="2:11" x14ac:dyDescent="0.2">
      <c r="B19" s="1182"/>
      <c r="C19" s="1152"/>
      <c r="D19" s="989" t="s">
        <v>580</v>
      </c>
      <c r="E19" s="990"/>
      <c r="F19" s="1120"/>
      <c r="G19" s="108" t="s">
        <v>408</v>
      </c>
      <c r="H19" s="160" t="s">
        <v>581</v>
      </c>
      <c r="I19" s="161"/>
      <c r="J19" s="114"/>
      <c r="K19" s="110"/>
    </row>
    <row r="20" spans="2:11" ht="22.5" x14ac:dyDescent="0.2">
      <c r="B20" s="1182"/>
      <c r="C20" s="1152"/>
      <c r="D20" s="1034" t="s">
        <v>582</v>
      </c>
      <c r="E20" s="1035"/>
      <c r="F20" s="1120"/>
      <c r="G20" s="72" t="s">
        <v>409</v>
      </c>
      <c r="H20" s="52"/>
      <c r="I20" s="52" t="s">
        <v>243</v>
      </c>
      <c r="J20" s="66"/>
      <c r="K20" s="94"/>
    </row>
    <row r="21" spans="2:11" x14ac:dyDescent="0.2">
      <c r="B21" s="1182"/>
      <c r="C21" s="1152"/>
      <c r="D21" s="1034"/>
      <c r="E21" s="1035"/>
      <c r="F21" s="1120"/>
      <c r="G21" s="72" t="s">
        <v>410</v>
      </c>
      <c r="H21" s="52"/>
      <c r="I21" s="10"/>
      <c r="J21" s="121" t="s">
        <v>581</v>
      </c>
      <c r="K21" s="94"/>
    </row>
    <row r="22" spans="2:11" ht="22.5" x14ac:dyDescent="0.2">
      <c r="B22" s="1182"/>
      <c r="C22" s="1152"/>
      <c r="D22" s="1034"/>
      <c r="E22" s="1035"/>
      <c r="F22" s="1120"/>
      <c r="G22" s="72" t="s">
        <v>415</v>
      </c>
      <c r="H22" s="52"/>
      <c r="I22" s="52"/>
      <c r="J22" s="66"/>
      <c r="K22" s="94" t="s">
        <v>243</v>
      </c>
    </row>
    <row r="23" spans="2:11" ht="13.5" thickBot="1" x14ac:dyDescent="0.25">
      <c r="B23" s="1184"/>
      <c r="C23" s="1153"/>
      <c r="D23" s="1117" t="s">
        <v>194</v>
      </c>
      <c r="E23" s="1118"/>
      <c r="F23" s="1121"/>
      <c r="G23" s="73" t="s">
        <v>416</v>
      </c>
      <c r="H23" s="95"/>
      <c r="I23" s="95"/>
      <c r="J23" s="116"/>
      <c r="K23" s="96"/>
    </row>
    <row r="24" spans="2:11" ht="12.95" customHeight="1" thickBot="1" x14ac:dyDescent="0.25">
      <c r="B24" s="1155" t="s">
        <v>426</v>
      </c>
      <c r="C24" s="1158" t="s">
        <v>330</v>
      </c>
      <c r="D24" s="1159"/>
      <c r="E24" s="1159"/>
      <c r="F24" s="1159"/>
      <c r="G24" s="159" t="s">
        <v>430</v>
      </c>
      <c r="H24" s="1160" t="s">
        <v>331</v>
      </c>
      <c r="I24" s="1161"/>
      <c r="J24" s="1161"/>
      <c r="K24" s="1162"/>
    </row>
    <row r="25" spans="2:11" x14ac:dyDescent="0.2">
      <c r="B25" s="1156"/>
      <c r="C25" s="879" t="s">
        <v>366</v>
      </c>
      <c r="D25" s="880"/>
      <c r="E25" s="880"/>
      <c r="F25" s="880"/>
      <c r="G25" s="1137" t="s">
        <v>319</v>
      </c>
      <c r="H25" s="130" t="s">
        <v>362</v>
      </c>
      <c r="I25" s="128" t="s">
        <v>363</v>
      </c>
      <c r="J25" s="129" t="s">
        <v>325</v>
      </c>
      <c r="K25" s="131" t="s">
        <v>364</v>
      </c>
    </row>
    <row r="26" spans="2:11" x14ac:dyDescent="0.2">
      <c r="B26" s="1156"/>
      <c r="C26" s="1150"/>
      <c r="D26" s="882"/>
      <c r="E26" s="882"/>
      <c r="F26" s="882"/>
      <c r="G26" s="1138"/>
      <c r="H26" s="132" t="s">
        <v>327</v>
      </c>
      <c r="I26" s="78" t="s">
        <v>326</v>
      </c>
      <c r="J26" s="390" t="s">
        <v>365</v>
      </c>
      <c r="K26" s="133" t="s">
        <v>328</v>
      </c>
    </row>
    <row r="27" spans="2:11" x14ac:dyDescent="0.2">
      <c r="B27" s="1156"/>
      <c r="C27" s="881"/>
      <c r="D27" s="882"/>
      <c r="E27" s="882"/>
      <c r="F27" s="882"/>
      <c r="G27" s="1139" t="s">
        <v>320</v>
      </c>
      <c r="H27" s="132" t="s">
        <v>365</v>
      </c>
      <c r="I27" s="390" t="s">
        <v>328</v>
      </c>
      <c r="J27" s="78" t="s">
        <v>326</v>
      </c>
      <c r="K27" s="133" t="s">
        <v>327</v>
      </c>
    </row>
    <row r="28" spans="2:11" ht="13.5" thickBot="1" x14ac:dyDescent="0.25">
      <c r="B28" s="1157"/>
      <c r="C28" s="883"/>
      <c r="D28" s="884"/>
      <c r="E28" s="884"/>
      <c r="F28" s="884"/>
      <c r="G28" s="1140"/>
      <c r="H28" s="134" t="s">
        <v>328</v>
      </c>
      <c r="I28" s="86" t="s">
        <v>365</v>
      </c>
      <c r="J28" s="86" t="s">
        <v>327</v>
      </c>
      <c r="K28" s="82" t="s">
        <v>326</v>
      </c>
    </row>
    <row r="29" spans="2:11" x14ac:dyDescent="0.2">
      <c r="C29" s="868"/>
      <c r="D29" s="868"/>
      <c r="E29" s="868"/>
      <c r="F29" s="868"/>
      <c r="G29" s="868"/>
      <c r="H29" s="868"/>
      <c r="I29" s="868"/>
      <c r="J29" s="868"/>
      <c r="K29" s="868"/>
    </row>
  </sheetData>
  <mergeCells count="40">
    <mergeCell ref="C29:K29"/>
    <mergeCell ref="B24:B28"/>
    <mergeCell ref="D21:E21"/>
    <mergeCell ref="D22:E22"/>
    <mergeCell ref="D23:E23"/>
    <mergeCell ref="C24:F24"/>
    <mergeCell ref="H24:K24"/>
    <mergeCell ref="C25:F28"/>
    <mergeCell ref="G25:G26"/>
    <mergeCell ref="G27:G28"/>
    <mergeCell ref="C18:C23"/>
    <mergeCell ref="D18:E18"/>
    <mergeCell ref="F18:F23"/>
    <mergeCell ref="D19:E19"/>
    <mergeCell ref="D20:E20"/>
    <mergeCell ref="F12:F17"/>
    <mergeCell ref="D13:E13"/>
    <mergeCell ref="G13:G15"/>
    <mergeCell ref="H13:I15"/>
    <mergeCell ref="J13:K15"/>
    <mergeCell ref="D14:E14"/>
    <mergeCell ref="D15:E15"/>
    <mergeCell ref="D16:E16"/>
    <mergeCell ref="D17:E17"/>
    <mergeCell ref="B2:D2"/>
    <mergeCell ref="E2:K2"/>
    <mergeCell ref="B3:B23"/>
    <mergeCell ref="H3:J3"/>
    <mergeCell ref="E4:J4"/>
    <mergeCell ref="E5:J5"/>
    <mergeCell ref="E6:J6"/>
    <mergeCell ref="C7:D7"/>
    <mergeCell ref="G7:H8"/>
    <mergeCell ref="C8:D8"/>
    <mergeCell ref="C9:D9"/>
    <mergeCell ref="G9:K9"/>
    <mergeCell ref="C10:D10"/>
    <mergeCell ref="C11:F11"/>
    <mergeCell ref="C12:C17"/>
    <mergeCell ref="D12:E12"/>
  </mergeCells>
  <pageMargins left="0.75" right="0.75" top="1" bottom="1" header="0.5" footer="0.5"/>
  <extLst>
    <ext xmlns:mx="http://schemas.microsoft.com/office/mac/excel/2008/main" uri="{64002731-A6B0-56B0-2670-7721B7C09600}">
      <mx:PLV Mode="0" OnePage="0" WScale="0"/>
    </ext>
  </extLst>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1">
    <pageSetUpPr fitToPage="1"/>
  </sheetPr>
  <dimension ref="A1:J28"/>
  <sheetViews>
    <sheetView view="pageLayout" zoomScale="125" zoomScalePageLayoutView="125" workbookViewId="0">
      <selection activeCell="C17" sqref="C17:D17"/>
    </sheetView>
  </sheetViews>
  <sheetFormatPr baseColWidth="10" defaultRowHeight="12.75" x14ac:dyDescent="0.2"/>
  <cols>
    <col min="1" max="1" width="3.33203125" customWidth="1"/>
    <col min="2" max="2" width="7.5" customWidth="1"/>
    <col min="3" max="3" width="15.83203125" customWidth="1"/>
    <col min="4" max="4" width="11" customWidth="1"/>
    <col min="5" max="5" width="6.33203125" customWidth="1"/>
    <col min="6" max="6" width="11.83203125" customWidth="1"/>
    <col min="7" max="10" width="18.1640625" customWidth="1"/>
    <col min="11" max="11" width="7.33203125" customWidth="1"/>
  </cols>
  <sheetData>
    <row r="1" spans="1:10" ht="13.5" thickBot="1" x14ac:dyDescent="0.25">
      <c r="A1" s="1200" t="s">
        <v>245</v>
      </c>
      <c r="B1" s="1201"/>
      <c r="C1" s="1202"/>
      <c r="D1" s="1203" t="s">
        <v>247</v>
      </c>
      <c r="E1" s="1204"/>
      <c r="F1" s="1204"/>
      <c r="G1" s="1204"/>
      <c r="H1" s="1204"/>
      <c r="I1" s="1204"/>
      <c r="J1" s="1205"/>
    </row>
    <row r="2" spans="1:10" x14ac:dyDescent="0.2">
      <c r="A2" s="1206" t="s">
        <v>451</v>
      </c>
      <c r="B2" s="22" t="s">
        <v>450</v>
      </c>
      <c r="C2" s="48"/>
      <c r="D2" s="48"/>
      <c r="E2" s="48"/>
      <c r="F2" s="48"/>
      <c r="G2" s="1141" t="s">
        <v>339</v>
      </c>
      <c r="H2" s="1032"/>
      <c r="I2" s="1033"/>
      <c r="J2" s="117">
        <v>20</v>
      </c>
    </row>
    <row r="3" spans="1:10" x14ac:dyDescent="0.2">
      <c r="A3" s="1207"/>
      <c r="B3" s="50">
        <v>1</v>
      </c>
      <c r="C3" s="17" t="s">
        <v>432</v>
      </c>
      <c r="D3" s="1026" t="s">
        <v>431</v>
      </c>
      <c r="E3" s="1027"/>
      <c r="F3" s="1027"/>
      <c r="G3" s="1027"/>
      <c r="H3" s="1027"/>
      <c r="I3" s="1028"/>
      <c r="J3" s="118" t="s">
        <v>454</v>
      </c>
    </row>
    <row r="4" spans="1:10" x14ac:dyDescent="0.2">
      <c r="A4" s="1207"/>
      <c r="B4" s="50">
        <v>2</v>
      </c>
      <c r="C4" s="17" t="s">
        <v>438</v>
      </c>
      <c r="D4" s="1026" t="s">
        <v>248</v>
      </c>
      <c r="E4" s="1027"/>
      <c r="F4" s="1027"/>
      <c r="G4" s="1027"/>
      <c r="H4" s="1027"/>
      <c r="I4" s="1028"/>
      <c r="J4" s="118" t="s">
        <v>352</v>
      </c>
    </row>
    <row r="5" spans="1:10" ht="13.5" thickBot="1" x14ac:dyDescent="0.25">
      <c r="A5" s="1207"/>
      <c r="B5" s="51">
        <v>3</v>
      </c>
      <c r="C5" s="47" t="s">
        <v>439</v>
      </c>
      <c r="D5" s="1029" t="s">
        <v>397</v>
      </c>
      <c r="E5" s="1030"/>
      <c r="F5" s="1030"/>
      <c r="G5" s="1030"/>
      <c r="H5" s="1030"/>
      <c r="I5" s="1031"/>
      <c r="J5" s="119"/>
    </row>
    <row r="6" spans="1:10" x14ac:dyDescent="0.2">
      <c r="A6" s="1208"/>
      <c r="B6" s="1022" t="s">
        <v>406</v>
      </c>
      <c r="C6" s="1023"/>
      <c r="D6" s="91">
        <v>2</v>
      </c>
      <c r="E6" s="61" t="s">
        <v>423</v>
      </c>
      <c r="F6" s="991" t="s">
        <v>333</v>
      </c>
      <c r="G6" s="992"/>
      <c r="H6" s="92">
        <v>3</v>
      </c>
      <c r="I6" s="123"/>
      <c r="J6" s="21" t="s">
        <v>456</v>
      </c>
    </row>
    <row r="7" spans="1:10" ht="13.5" thickBot="1" x14ac:dyDescent="0.25">
      <c r="A7" s="1208"/>
      <c r="B7" s="995" t="s">
        <v>457</v>
      </c>
      <c r="C7" s="996"/>
      <c r="D7" s="14">
        <f>D6*8</f>
        <v>16</v>
      </c>
      <c r="E7" s="62" t="s">
        <v>424</v>
      </c>
      <c r="F7" s="993"/>
      <c r="G7" s="994"/>
      <c r="H7" s="93">
        <v>4</v>
      </c>
      <c r="I7" s="124"/>
      <c r="J7" s="53" t="s">
        <v>332</v>
      </c>
    </row>
    <row r="8" spans="1:10" ht="13.5" thickBot="1" x14ac:dyDescent="0.25">
      <c r="A8" s="1208"/>
      <c r="B8" s="995" t="s">
        <v>460</v>
      </c>
      <c r="C8" s="996"/>
      <c r="D8" s="55">
        <f>D6*H6</f>
        <v>6</v>
      </c>
      <c r="E8" s="56" t="s">
        <v>459</v>
      </c>
      <c r="F8" s="1003" t="s">
        <v>421</v>
      </c>
      <c r="G8" s="1003"/>
      <c r="H8" s="1003"/>
      <c r="I8" s="1003"/>
      <c r="J8" s="1004"/>
    </row>
    <row r="9" spans="1:10" ht="26.25" thickBot="1" x14ac:dyDescent="0.25">
      <c r="A9" s="1208"/>
      <c r="B9" s="997" t="s">
        <v>461</v>
      </c>
      <c r="C9" s="998"/>
      <c r="D9" s="57">
        <f>H7*D6</f>
        <v>8</v>
      </c>
      <c r="E9" s="58" t="s">
        <v>459</v>
      </c>
      <c r="F9" s="65"/>
      <c r="G9" s="63" t="s">
        <v>417</v>
      </c>
      <c r="H9" s="63" t="s">
        <v>419</v>
      </c>
      <c r="I9" s="125" t="s">
        <v>346</v>
      </c>
      <c r="J9" s="151" t="s">
        <v>420</v>
      </c>
    </row>
    <row r="10" spans="1:10" ht="13.5" thickBot="1" x14ac:dyDescent="0.25">
      <c r="A10" s="1207"/>
      <c r="B10" s="1133" t="s">
        <v>407</v>
      </c>
      <c r="C10" s="1134"/>
      <c r="D10" s="1134"/>
      <c r="E10" s="1135"/>
      <c r="F10" s="77" t="s">
        <v>411</v>
      </c>
      <c r="G10" s="984" t="s">
        <v>261</v>
      </c>
      <c r="H10" s="1089"/>
      <c r="I10" s="1089"/>
      <c r="J10" s="1090"/>
    </row>
    <row r="11" spans="1:10" ht="21.95" customHeight="1" x14ac:dyDescent="0.2">
      <c r="A11" s="1207"/>
      <c r="B11" s="1151" t="s">
        <v>427</v>
      </c>
      <c r="C11" s="1116" t="s">
        <v>251</v>
      </c>
      <c r="D11" s="1116"/>
      <c r="E11" s="1119" t="s">
        <v>336</v>
      </c>
      <c r="F11" s="70" t="s">
        <v>465</v>
      </c>
      <c r="G11" s="152">
        <v>4</v>
      </c>
      <c r="H11" s="49">
        <v>4</v>
      </c>
      <c r="I11" s="152">
        <v>4</v>
      </c>
      <c r="J11" s="76">
        <v>4</v>
      </c>
    </row>
    <row r="12" spans="1:10" ht="21.95" customHeight="1" x14ac:dyDescent="0.2">
      <c r="A12" s="1207"/>
      <c r="B12" s="1152"/>
      <c r="C12" s="1173" t="s">
        <v>252</v>
      </c>
      <c r="D12" s="1173"/>
      <c r="E12" s="1120"/>
      <c r="F12" s="1009" t="s">
        <v>412</v>
      </c>
      <c r="G12" s="1163" t="s">
        <v>260</v>
      </c>
      <c r="H12" s="1164"/>
      <c r="I12" s="1163" t="s">
        <v>260</v>
      </c>
      <c r="J12" s="1164"/>
    </row>
    <row r="13" spans="1:10" ht="21.95" customHeight="1" x14ac:dyDescent="0.2">
      <c r="A13" s="1207"/>
      <c r="B13" s="1152"/>
      <c r="C13" s="989" t="s">
        <v>253</v>
      </c>
      <c r="D13" s="990"/>
      <c r="E13" s="1120"/>
      <c r="F13" s="1010"/>
      <c r="G13" s="1165"/>
      <c r="H13" s="1166"/>
      <c r="I13" s="1165"/>
      <c r="J13" s="1166"/>
    </row>
    <row r="14" spans="1:10" ht="21.95" customHeight="1" x14ac:dyDescent="0.2">
      <c r="A14" s="1207"/>
      <c r="B14" s="1152"/>
      <c r="C14" s="1174" t="s">
        <v>254</v>
      </c>
      <c r="D14" s="1174"/>
      <c r="E14" s="1120"/>
      <c r="F14" s="1011"/>
      <c r="G14" s="1167"/>
      <c r="H14" s="1168"/>
      <c r="I14" s="1167"/>
      <c r="J14" s="1168"/>
    </row>
    <row r="15" spans="1:10" ht="21.95" customHeight="1" x14ac:dyDescent="0.2">
      <c r="A15" s="1207"/>
      <c r="B15" s="1152"/>
      <c r="C15" s="1034" t="s">
        <v>255</v>
      </c>
      <c r="D15" s="1035"/>
      <c r="E15" s="1120"/>
      <c r="F15" s="71" t="s">
        <v>414</v>
      </c>
      <c r="G15" s="29">
        <v>4</v>
      </c>
      <c r="H15" s="29">
        <v>4</v>
      </c>
      <c r="I15" s="155">
        <v>6</v>
      </c>
      <c r="J15" s="67">
        <v>6</v>
      </c>
    </row>
    <row r="16" spans="1:10" ht="21.95" customHeight="1" thickBot="1" x14ac:dyDescent="0.25">
      <c r="A16" s="1207"/>
      <c r="B16" s="1153"/>
      <c r="C16" s="989" t="s">
        <v>31</v>
      </c>
      <c r="D16" s="990"/>
      <c r="E16" s="1121"/>
      <c r="F16" s="72" t="s">
        <v>413</v>
      </c>
      <c r="G16" s="29">
        <v>2</v>
      </c>
      <c r="H16" s="29">
        <v>2</v>
      </c>
      <c r="I16" s="155">
        <v>2</v>
      </c>
      <c r="J16" s="67">
        <v>3</v>
      </c>
    </row>
    <row r="17" spans="1:10" ht="21.95" customHeight="1" thickBot="1" x14ac:dyDescent="0.25">
      <c r="A17" s="1207"/>
      <c r="B17" s="1151" t="s">
        <v>428</v>
      </c>
      <c r="C17" s="1001" t="s">
        <v>239</v>
      </c>
      <c r="D17" s="1123"/>
      <c r="E17" s="1119" t="s">
        <v>455</v>
      </c>
      <c r="F17" s="105" t="s">
        <v>318</v>
      </c>
      <c r="G17" s="106" t="s">
        <v>322</v>
      </c>
      <c r="H17" s="106" t="s">
        <v>322</v>
      </c>
      <c r="I17" s="126" t="s">
        <v>361</v>
      </c>
      <c r="J17" s="107" t="s">
        <v>322</v>
      </c>
    </row>
    <row r="18" spans="1:10" ht="21.95" customHeight="1" x14ac:dyDescent="0.2">
      <c r="A18" s="1207"/>
      <c r="B18" s="1152"/>
      <c r="C18" s="989" t="s">
        <v>256</v>
      </c>
      <c r="D18" s="990"/>
      <c r="E18" s="1120"/>
      <c r="F18" s="108" t="s">
        <v>408</v>
      </c>
      <c r="G18" s="1196" t="s">
        <v>249</v>
      </c>
      <c r="H18" s="1197"/>
      <c r="I18" s="114"/>
      <c r="J18" s="110"/>
    </row>
    <row r="19" spans="1:10" ht="21.95" customHeight="1" x14ac:dyDescent="0.2">
      <c r="A19" s="1207"/>
      <c r="B19" s="1152"/>
      <c r="C19" s="1034" t="s">
        <v>257</v>
      </c>
      <c r="D19" s="1035"/>
      <c r="E19" s="1120"/>
      <c r="F19" s="72" t="s">
        <v>409</v>
      </c>
      <c r="G19" s="52"/>
      <c r="H19" s="52"/>
      <c r="I19" s="66"/>
      <c r="J19" s="94"/>
    </row>
    <row r="20" spans="1:10" ht="21.95" customHeight="1" x14ac:dyDescent="0.2">
      <c r="A20" s="1207"/>
      <c r="B20" s="1152"/>
      <c r="C20" s="989" t="s">
        <v>258</v>
      </c>
      <c r="D20" s="990"/>
      <c r="E20" s="1120"/>
      <c r="F20" s="72" t="s">
        <v>410</v>
      </c>
      <c r="G20" s="52"/>
      <c r="H20" s="10"/>
      <c r="I20" s="1198" t="s">
        <v>250</v>
      </c>
      <c r="J20" s="1199"/>
    </row>
    <row r="21" spans="1:10" ht="21.95" customHeight="1" x14ac:dyDescent="0.2">
      <c r="A21" s="1207"/>
      <c r="B21" s="1152"/>
      <c r="C21" s="989" t="s">
        <v>259</v>
      </c>
      <c r="D21" s="990"/>
      <c r="E21" s="1120"/>
      <c r="F21" s="72" t="s">
        <v>415</v>
      </c>
      <c r="G21" s="52"/>
      <c r="H21" s="52"/>
      <c r="I21" s="66"/>
      <c r="J21" s="94"/>
    </row>
    <row r="22" spans="1:10" ht="21.95" customHeight="1" thickBot="1" x14ac:dyDescent="0.25">
      <c r="A22" s="1207"/>
      <c r="B22" s="1153"/>
      <c r="C22" s="989" t="s">
        <v>31</v>
      </c>
      <c r="D22" s="990"/>
      <c r="E22" s="1121"/>
      <c r="F22" s="73" t="s">
        <v>416</v>
      </c>
      <c r="G22" s="95"/>
      <c r="H22" s="95"/>
      <c r="I22" s="116"/>
      <c r="J22" s="96"/>
    </row>
    <row r="23" spans="1:10" ht="13.5" thickBot="1" x14ac:dyDescent="0.25">
      <c r="A23" s="1188" t="s">
        <v>426</v>
      </c>
      <c r="B23" s="1191" t="s">
        <v>330</v>
      </c>
      <c r="C23" s="1192"/>
      <c r="D23" s="1192"/>
      <c r="E23" s="1192"/>
      <c r="F23" s="162" t="s">
        <v>430</v>
      </c>
      <c r="G23" s="1193" t="s">
        <v>331</v>
      </c>
      <c r="H23" s="1194"/>
      <c r="I23" s="1194"/>
      <c r="J23" s="1195"/>
    </row>
    <row r="24" spans="1:10" x14ac:dyDescent="0.2">
      <c r="A24" s="1189"/>
      <c r="B24" s="879" t="s">
        <v>366</v>
      </c>
      <c r="C24" s="880"/>
      <c r="D24" s="880"/>
      <c r="E24" s="880"/>
      <c r="F24" s="1137" t="s">
        <v>319</v>
      </c>
      <c r="G24" s="130" t="s">
        <v>362</v>
      </c>
      <c r="H24" s="128" t="s">
        <v>363</v>
      </c>
      <c r="I24" s="129" t="s">
        <v>325</v>
      </c>
      <c r="J24" s="131" t="s">
        <v>364</v>
      </c>
    </row>
    <row r="25" spans="1:10" x14ac:dyDescent="0.2">
      <c r="A25" s="1189"/>
      <c r="B25" s="1150"/>
      <c r="C25" s="882"/>
      <c r="D25" s="882"/>
      <c r="E25" s="882"/>
      <c r="F25" s="1138"/>
      <c r="G25" s="132" t="s">
        <v>327</v>
      </c>
      <c r="H25" s="78" t="s">
        <v>326</v>
      </c>
      <c r="I25" s="154" t="s">
        <v>365</v>
      </c>
      <c r="J25" s="133" t="s">
        <v>328</v>
      </c>
    </row>
    <row r="26" spans="1:10" x14ac:dyDescent="0.2">
      <c r="A26" s="1189"/>
      <c r="B26" s="881"/>
      <c r="C26" s="882"/>
      <c r="D26" s="882"/>
      <c r="E26" s="882"/>
      <c r="F26" s="1139" t="s">
        <v>320</v>
      </c>
      <c r="G26" s="132" t="s">
        <v>365</v>
      </c>
      <c r="H26" s="154" t="s">
        <v>328</v>
      </c>
      <c r="I26" s="78" t="s">
        <v>326</v>
      </c>
      <c r="J26" s="133" t="s">
        <v>327</v>
      </c>
    </row>
    <row r="27" spans="1:10" ht="13.5" thickBot="1" x14ac:dyDescent="0.25">
      <c r="A27" s="1190"/>
      <c r="B27" s="883"/>
      <c r="C27" s="884"/>
      <c r="D27" s="884"/>
      <c r="E27" s="884"/>
      <c r="F27" s="1140"/>
      <c r="G27" s="134" t="s">
        <v>328</v>
      </c>
      <c r="H27" s="86" t="s">
        <v>365</v>
      </c>
      <c r="I27" s="86" t="s">
        <v>327</v>
      </c>
      <c r="J27" s="82" t="s">
        <v>326</v>
      </c>
    </row>
    <row r="28" spans="1:10" ht="36" customHeight="1" x14ac:dyDescent="0.2">
      <c r="B28" s="868" t="s">
        <v>50</v>
      </c>
      <c r="C28" s="868"/>
      <c r="D28" s="868"/>
      <c r="E28" s="868"/>
      <c r="F28" s="868"/>
      <c r="G28" s="868"/>
      <c r="H28" s="868"/>
      <c r="I28" s="868"/>
      <c r="J28" s="868"/>
    </row>
  </sheetData>
  <mergeCells count="43">
    <mergeCell ref="B28:J28"/>
    <mergeCell ref="A1:C1"/>
    <mergeCell ref="D1:J1"/>
    <mergeCell ref="A2:A22"/>
    <mergeCell ref="G2:I2"/>
    <mergeCell ref="D3:I3"/>
    <mergeCell ref="D4:I4"/>
    <mergeCell ref="D5:I5"/>
    <mergeCell ref="B6:C6"/>
    <mergeCell ref="F6:G7"/>
    <mergeCell ref="B7:C7"/>
    <mergeCell ref="B8:C8"/>
    <mergeCell ref="F8:J8"/>
    <mergeCell ref="B9:C9"/>
    <mergeCell ref="B10:E10"/>
    <mergeCell ref="B11:B16"/>
    <mergeCell ref="C11:D11"/>
    <mergeCell ref="E11:E16"/>
    <mergeCell ref="C12:D12"/>
    <mergeCell ref="F12:F14"/>
    <mergeCell ref="G10:J10"/>
    <mergeCell ref="G12:H14"/>
    <mergeCell ref="I12:J14"/>
    <mergeCell ref="C13:D13"/>
    <mergeCell ref="C14:D14"/>
    <mergeCell ref="C15:D15"/>
    <mergeCell ref="C16:D16"/>
    <mergeCell ref="C21:D21"/>
    <mergeCell ref="C22:D22"/>
    <mergeCell ref="A23:A27"/>
    <mergeCell ref="B23:E23"/>
    <mergeCell ref="G23:J23"/>
    <mergeCell ref="B24:E27"/>
    <mergeCell ref="F24:F25"/>
    <mergeCell ref="F26:F27"/>
    <mergeCell ref="B17:B22"/>
    <mergeCell ref="C17:D17"/>
    <mergeCell ref="E17:E22"/>
    <mergeCell ref="C18:D18"/>
    <mergeCell ref="C19:D19"/>
    <mergeCell ref="G18:H18"/>
    <mergeCell ref="I20:J20"/>
    <mergeCell ref="C20:D20"/>
  </mergeCells>
  <phoneticPr fontId="1" type="noConversion"/>
  <printOptions horizontalCentered="1" verticalCentered="1"/>
  <pageMargins left="0.31" right="0.38" top="0.5" bottom="0.5" header="0.5" footer="0.5"/>
  <pageSetup paperSize="9" orientation="landscape" horizontalDpi="4294967292" verticalDpi="4294967292" r:id="rId1"/>
  <extLst>
    <ext xmlns:mx="http://schemas.microsoft.com/office/mac/excel/2008/main" uri="{64002731-A6B0-56B0-2670-7721B7C09600}">
      <mx:PLV Mode="1" OnePage="0" WScale="0"/>
    </ext>
  </extLst>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2"/>
  <dimension ref="B1:K29"/>
  <sheetViews>
    <sheetView zoomScale="125" zoomScaleNormal="125" zoomScalePageLayoutView="125" workbookViewId="0">
      <selection activeCell="E32" sqref="E32"/>
    </sheetView>
  </sheetViews>
  <sheetFormatPr baseColWidth="10" defaultRowHeight="12.75" x14ac:dyDescent="0.2"/>
  <cols>
    <col min="1" max="1" width="3.1640625" customWidth="1"/>
    <col min="2" max="2" width="3.33203125" customWidth="1"/>
    <col min="3" max="3" width="7.5" customWidth="1"/>
    <col min="4" max="4" width="15.83203125" customWidth="1"/>
    <col min="5" max="5" width="11" customWidth="1"/>
    <col min="6" max="6" width="6.33203125" customWidth="1"/>
    <col min="7" max="7" width="11.83203125" customWidth="1"/>
    <col min="8" max="9" width="18.1640625" customWidth="1"/>
    <col min="10" max="10" width="16.6640625" bestFit="1" customWidth="1"/>
    <col min="11" max="11" width="18.1640625" customWidth="1"/>
    <col min="12" max="12" width="7.33203125" customWidth="1"/>
  </cols>
  <sheetData>
    <row r="1" spans="2:11" ht="13.5" thickBot="1" x14ac:dyDescent="0.25"/>
    <row r="2" spans="2:11" ht="13.5" thickBot="1" x14ac:dyDescent="0.25">
      <c r="B2" s="1175" t="s">
        <v>597</v>
      </c>
      <c r="C2" s="1176"/>
      <c r="D2" s="1177"/>
      <c r="E2" s="1178" t="s">
        <v>583</v>
      </c>
      <c r="F2" s="1179"/>
      <c r="G2" s="1179"/>
      <c r="H2" s="1179"/>
      <c r="I2" s="1179"/>
      <c r="J2" s="1179"/>
      <c r="K2" s="1180"/>
    </row>
    <row r="3" spans="2:11" x14ac:dyDescent="0.2">
      <c r="B3" s="1181" t="s">
        <v>451</v>
      </c>
      <c r="C3" s="22" t="s">
        <v>450</v>
      </c>
      <c r="D3" s="48"/>
      <c r="E3" s="48"/>
      <c r="F3" s="48"/>
      <c r="G3" s="48"/>
      <c r="H3" s="1141" t="s">
        <v>339</v>
      </c>
      <c r="I3" s="1032"/>
      <c r="J3" s="1033"/>
      <c r="K3" s="117">
        <v>20</v>
      </c>
    </row>
    <row r="4" spans="2:11" x14ac:dyDescent="0.2">
      <c r="B4" s="1182"/>
      <c r="C4" s="50">
        <v>1</v>
      </c>
      <c r="D4" s="17" t="s">
        <v>443</v>
      </c>
      <c r="E4" s="1026" t="s">
        <v>584</v>
      </c>
      <c r="F4" s="1027"/>
      <c r="G4" s="1027"/>
      <c r="H4" s="1027"/>
      <c r="I4" s="1027"/>
      <c r="J4" s="1028"/>
      <c r="K4" s="118" t="s">
        <v>585</v>
      </c>
    </row>
    <row r="5" spans="2:11" x14ac:dyDescent="0.2">
      <c r="B5" s="1182"/>
      <c r="C5" s="50">
        <v>2</v>
      </c>
      <c r="D5" s="17" t="s">
        <v>444</v>
      </c>
      <c r="E5" s="1026" t="s">
        <v>586</v>
      </c>
      <c r="F5" s="1027"/>
      <c r="G5" s="1027"/>
      <c r="H5" s="1027"/>
      <c r="I5" s="1027"/>
      <c r="J5" s="1028"/>
      <c r="K5" s="118" t="s">
        <v>587</v>
      </c>
    </row>
    <row r="6" spans="2:11" ht="13.5" thickBot="1" x14ac:dyDescent="0.25">
      <c r="B6" s="1182"/>
      <c r="C6" s="51">
        <v>3</v>
      </c>
      <c r="D6" s="47"/>
      <c r="E6" s="1029"/>
      <c r="F6" s="1030"/>
      <c r="G6" s="1030"/>
      <c r="H6" s="1030"/>
      <c r="I6" s="1030"/>
      <c r="J6" s="1031"/>
      <c r="K6" s="119"/>
    </row>
    <row r="7" spans="2:11" x14ac:dyDescent="0.2">
      <c r="B7" s="1183"/>
      <c r="C7" s="1022" t="s">
        <v>406</v>
      </c>
      <c r="D7" s="1023"/>
      <c r="E7" s="91">
        <v>3</v>
      </c>
      <c r="F7" s="61" t="s">
        <v>423</v>
      </c>
      <c r="G7" s="991" t="s">
        <v>333</v>
      </c>
      <c r="H7" s="992"/>
      <c r="I7" s="92">
        <v>3</v>
      </c>
      <c r="J7" s="123"/>
      <c r="K7" s="21" t="s">
        <v>456</v>
      </c>
    </row>
    <row r="8" spans="2:11" ht="13.5" thickBot="1" x14ac:dyDescent="0.25">
      <c r="B8" s="1183"/>
      <c r="C8" s="995" t="s">
        <v>457</v>
      </c>
      <c r="D8" s="996"/>
      <c r="E8" s="14">
        <f>E7*8</f>
        <v>24</v>
      </c>
      <c r="F8" s="62" t="s">
        <v>424</v>
      </c>
      <c r="G8" s="993"/>
      <c r="H8" s="994"/>
      <c r="I8" s="93">
        <v>4</v>
      </c>
      <c r="J8" s="124"/>
      <c r="K8" s="53" t="s">
        <v>332</v>
      </c>
    </row>
    <row r="9" spans="2:11" ht="13.5" thickBot="1" x14ac:dyDescent="0.25">
      <c r="B9" s="1183"/>
      <c r="C9" s="995" t="s">
        <v>460</v>
      </c>
      <c r="D9" s="996"/>
      <c r="E9" s="55">
        <f>E7*I7</f>
        <v>9</v>
      </c>
      <c r="F9" s="56" t="s">
        <v>459</v>
      </c>
      <c r="G9" s="1003" t="s">
        <v>421</v>
      </c>
      <c r="H9" s="1003"/>
      <c r="I9" s="1003"/>
      <c r="J9" s="1003"/>
      <c r="K9" s="1004"/>
    </row>
    <row r="10" spans="2:11" ht="26.25" thickBot="1" x14ac:dyDescent="0.25">
      <c r="B10" s="1183"/>
      <c r="C10" s="997" t="s">
        <v>461</v>
      </c>
      <c r="D10" s="998"/>
      <c r="E10" s="57">
        <f>I8*E7</f>
        <v>12</v>
      </c>
      <c r="F10" s="58" t="s">
        <v>459</v>
      </c>
      <c r="G10" s="65"/>
      <c r="H10" s="63" t="s">
        <v>417</v>
      </c>
      <c r="I10" s="63" t="s">
        <v>419</v>
      </c>
      <c r="J10" s="63" t="s">
        <v>417</v>
      </c>
      <c r="K10" s="392" t="s">
        <v>420</v>
      </c>
    </row>
    <row r="11" spans="2:11" ht="13.5" thickBot="1" x14ac:dyDescent="0.25">
      <c r="B11" s="1182"/>
      <c r="C11" s="1133" t="s">
        <v>407</v>
      </c>
      <c r="D11" s="1134"/>
      <c r="E11" s="1134"/>
      <c r="F11" s="1135"/>
      <c r="G11" s="77" t="s">
        <v>411</v>
      </c>
      <c r="H11" s="127" t="s">
        <v>443</v>
      </c>
      <c r="I11" s="127" t="s">
        <v>443</v>
      </c>
      <c r="J11" s="136" t="s">
        <v>444</v>
      </c>
      <c r="K11" s="135" t="s">
        <v>444</v>
      </c>
    </row>
    <row r="12" spans="2:11" x14ac:dyDescent="0.2">
      <c r="B12" s="1182"/>
      <c r="C12" s="1005" t="s">
        <v>427</v>
      </c>
      <c r="D12" s="1001"/>
      <c r="E12" s="1002"/>
      <c r="F12" s="986" t="s">
        <v>455</v>
      </c>
      <c r="G12" s="70" t="s">
        <v>465</v>
      </c>
      <c r="H12" s="391">
        <v>4</v>
      </c>
      <c r="I12" s="49">
        <v>4</v>
      </c>
      <c r="J12" s="391">
        <v>4</v>
      </c>
      <c r="K12" s="76">
        <v>4</v>
      </c>
    </row>
    <row r="13" spans="2:11" x14ac:dyDescent="0.2">
      <c r="B13" s="1182"/>
      <c r="C13" s="980"/>
      <c r="D13" s="1034"/>
      <c r="E13" s="1035"/>
      <c r="F13" s="987"/>
      <c r="G13" s="1009" t="s">
        <v>412</v>
      </c>
      <c r="H13" s="1163" t="s">
        <v>588</v>
      </c>
      <c r="I13" s="1164"/>
      <c r="J13" s="1163" t="s">
        <v>589</v>
      </c>
      <c r="K13" s="1169"/>
    </row>
    <row r="14" spans="2:11" x14ac:dyDescent="0.2">
      <c r="B14" s="1182"/>
      <c r="C14" s="980"/>
      <c r="D14" s="1034"/>
      <c r="E14" s="1035"/>
      <c r="F14" s="987"/>
      <c r="G14" s="1010"/>
      <c r="H14" s="1165"/>
      <c r="I14" s="1166"/>
      <c r="J14" s="1165"/>
      <c r="K14" s="1170"/>
    </row>
    <row r="15" spans="2:11" ht="13.5" thickBot="1" x14ac:dyDescent="0.25">
      <c r="B15" s="1182"/>
      <c r="C15" s="1006"/>
      <c r="D15" s="999"/>
      <c r="E15" s="1000"/>
      <c r="F15" s="988"/>
      <c r="G15" s="1011"/>
      <c r="H15" s="1167"/>
      <c r="I15" s="1168"/>
      <c r="J15" s="1167"/>
      <c r="K15" s="1171"/>
    </row>
    <row r="16" spans="2:11" x14ac:dyDescent="0.2">
      <c r="B16" s="1182"/>
      <c r="C16" s="980" t="s">
        <v>428</v>
      </c>
      <c r="D16" s="989"/>
      <c r="E16" s="990"/>
      <c r="F16" s="986" t="s">
        <v>455</v>
      </c>
      <c r="G16" s="71" t="s">
        <v>414</v>
      </c>
      <c r="H16" s="29">
        <v>4</v>
      </c>
      <c r="I16" s="29">
        <v>4</v>
      </c>
      <c r="J16" s="393">
        <v>6</v>
      </c>
      <c r="K16" s="67">
        <v>6</v>
      </c>
    </row>
    <row r="17" spans="2:11" x14ac:dyDescent="0.2">
      <c r="B17" s="1182"/>
      <c r="C17" s="980"/>
      <c r="D17" s="1034"/>
      <c r="E17" s="1035"/>
      <c r="F17" s="987"/>
      <c r="G17" s="72" t="s">
        <v>413</v>
      </c>
      <c r="H17" s="29">
        <v>2</v>
      </c>
      <c r="I17" s="29">
        <v>2</v>
      </c>
      <c r="J17" s="393">
        <v>2</v>
      </c>
      <c r="K17" s="67">
        <v>3</v>
      </c>
    </row>
    <row r="18" spans="2:11" ht="13.5" thickBot="1" x14ac:dyDescent="0.25">
      <c r="B18" s="1182"/>
      <c r="C18" s="980"/>
      <c r="D18" s="989"/>
      <c r="E18" s="990"/>
      <c r="F18" s="987"/>
      <c r="G18" s="105" t="s">
        <v>318</v>
      </c>
      <c r="H18" s="106" t="s">
        <v>322</v>
      </c>
      <c r="I18" s="106" t="s">
        <v>322</v>
      </c>
      <c r="J18" s="126" t="s">
        <v>361</v>
      </c>
      <c r="K18" s="107" t="s">
        <v>322</v>
      </c>
    </row>
    <row r="19" spans="2:11" ht="13.5" thickBot="1" x14ac:dyDescent="0.25">
      <c r="B19" s="1182"/>
      <c r="C19" s="1006"/>
      <c r="D19" s="999"/>
      <c r="E19" s="1000"/>
      <c r="F19" s="988"/>
      <c r="G19" s="108" t="s">
        <v>408</v>
      </c>
      <c r="H19" s="1196"/>
      <c r="I19" s="1197"/>
      <c r="J19" s="114"/>
      <c r="K19" s="110"/>
    </row>
    <row r="20" spans="2:11" x14ac:dyDescent="0.2">
      <c r="B20" s="1182"/>
      <c r="C20" s="1005" t="s">
        <v>429</v>
      </c>
      <c r="D20" s="1001"/>
      <c r="E20" s="1002"/>
      <c r="F20" s="986" t="s">
        <v>455</v>
      </c>
      <c r="G20" s="72" t="s">
        <v>409</v>
      </c>
      <c r="H20" s="1209" t="s">
        <v>590</v>
      </c>
      <c r="I20" s="1210"/>
      <c r="J20" s="66"/>
      <c r="K20" s="94"/>
    </row>
    <row r="21" spans="2:11" x14ac:dyDescent="0.2">
      <c r="B21" s="1182"/>
      <c r="C21" s="980"/>
      <c r="D21" s="989"/>
      <c r="E21" s="1018"/>
      <c r="F21" s="987"/>
      <c r="G21" s="72" t="s">
        <v>410</v>
      </c>
      <c r="H21" s="52"/>
      <c r="I21" s="10"/>
      <c r="J21" s="1198" t="s">
        <v>250</v>
      </c>
      <c r="K21" s="1199"/>
    </row>
    <row r="22" spans="2:11" x14ac:dyDescent="0.2">
      <c r="B22" s="1182"/>
      <c r="C22" s="980"/>
      <c r="D22" s="989"/>
      <c r="E22" s="990"/>
      <c r="F22" s="987"/>
      <c r="G22" s="72" t="s">
        <v>415</v>
      </c>
      <c r="H22" s="52"/>
      <c r="I22" s="52"/>
      <c r="J22" s="66"/>
      <c r="K22" s="94"/>
    </row>
    <row r="23" spans="2:11" ht="13.5" thickBot="1" x14ac:dyDescent="0.25">
      <c r="B23" s="1182"/>
      <c r="C23" s="1006"/>
      <c r="D23" s="1024"/>
      <c r="E23" s="1025"/>
      <c r="F23" s="988"/>
      <c r="G23" s="73" t="s">
        <v>416</v>
      </c>
      <c r="H23" s="95"/>
      <c r="I23" s="95"/>
      <c r="J23" s="116"/>
      <c r="K23" s="96"/>
    </row>
    <row r="24" spans="2:11" ht="13.5" thickBot="1" x14ac:dyDescent="0.25">
      <c r="B24" s="1155" t="s">
        <v>426</v>
      </c>
      <c r="C24" s="1158" t="s">
        <v>330</v>
      </c>
      <c r="D24" s="1159"/>
      <c r="E24" s="1159"/>
      <c r="F24" s="1159"/>
      <c r="G24" s="159" t="s">
        <v>430</v>
      </c>
      <c r="H24" s="1160" t="s">
        <v>331</v>
      </c>
      <c r="I24" s="1161"/>
      <c r="J24" s="1161"/>
      <c r="K24" s="1162"/>
    </row>
    <row r="25" spans="2:11" x14ac:dyDescent="0.2">
      <c r="B25" s="1156"/>
      <c r="C25" s="879" t="s">
        <v>366</v>
      </c>
      <c r="D25" s="880"/>
      <c r="E25" s="880"/>
      <c r="F25" s="880"/>
      <c r="G25" s="1137" t="s">
        <v>319</v>
      </c>
      <c r="H25" s="130" t="s">
        <v>362</v>
      </c>
      <c r="I25" s="128" t="s">
        <v>363</v>
      </c>
      <c r="J25" s="129" t="s">
        <v>325</v>
      </c>
      <c r="K25" s="131" t="s">
        <v>364</v>
      </c>
    </row>
    <row r="26" spans="2:11" x14ac:dyDescent="0.2">
      <c r="B26" s="1156"/>
      <c r="C26" s="1150"/>
      <c r="D26" s="882"/>
      <c r="E26" s="882"/>
      <c r="F26" s="882"/>
      <c r="G26" s="1138"/>
      <c r="H26" s="132" t="s">
        <v>327</v>
      </c>
      <c r="I26" s="78" t="s">
        <v>326</v>
      </c>
      <c r="J26" s="390" t="s">
        <v>365</v>
      </c>
      <c r="K26" s="133" t="s">
        <v>328</v>
      </c>
    </row>
    <row r="27" spans="2:11" x14ac:dyDescent="0.2">
      <c r="B27" s="1156"/>
      <c r="C27" s="881"/>
      <c r="D27" s="882"/>
      <c r="E27" s="882"/>
      <c r="F27" s="882"/>
      <c r="G27" s="1139" t="s">
        <v>320</v>
      </c>
      <c r="H27" s="132" t="s">
        <v>365</v>
      </c>
      <c r="I27" s="390" t="s">
        <v>328</v>
      </c>
      <c r="J27" s="78" t="s">
        <v>326</v>
      </c>
      <c r="K27" s="133" t="s">
        <v>327</v>
      </c>
    </row>
    <row r="28" spans="2:11" ht="13.5" thickBot="1" x14ac:dyDescent="0.25">
      <c r="B28" s="1157"/>
      <c r="C28" s="883"/>
      <c r="D28" s="884"/>
      <c r="E28" s="884"/>
      <c r="F28" s="884"/>
      <c r="G28" s="1140"/>
      <c r="H28" s="134" t="s">
        <v>328</v>
      </c>
      <c r="I28" s="86" t="s">
        <v>365</v>
      </c>
      <c r="J28" s="86" t="s">
        <v>327</v>
      </c>
      <c r="K28" s="82" t="s">
        <v>326</v>
      </c>
    </row>
    <row r="29" spans="2:11" x14ac:dyDescent="0.2">
      <c r="C29" s="868"/>
      <c r="D29" s="868"/>
      <c r="E29" s="868"/>
      <c r="F29" s="868"/>
      <c r="G29" s="868"/>
      <c r="H29" s="868"/>
      <c r="I29" s="868"/>
      <c r="J29" s="868"/>
      <c r="K29" s="868"/>
    </row>
  </sheetData>
  <mergeCells count="45">
    <mergeCell ref="C29:K29"/>
    <mergeCell ref="B24:B28"/>
    <mergeCell ref="C24:F24"/>
    <mergeCell ref="H24:K24"/>
    <mergeCell ref="C25:F28"/>
    <mergeCell ref="G25:G26"/>
    <mergeCell ref="G27:G28"/>
    <mergeCell ref="C20:C23"/>
    <mergeCell ref="D20:E20"/>
    <mergeCell ref="F20:F23"/>
    <mergeCell ref="H20:I20"/>
    <mergeCell ref="D21:E21"/>
    <mergeCell ref="J21:K21"/>
    <mergeCell ref="D22:E22"/>
    <mergeCell ref="D23:E23"/>
    <mergeCell ref="J13:K15"/>
    <mergeCell ref="D14:E14"/>
    <mergeCell ref="D15:E15"/>
    <mergeCell ref="H19:I19"/>
    <mergeCell ref="F12:F15"/>
    <mergeCell ref="D13:E13"/>
    <mergeCell ref="G13:G15"/>
    <mergeCell ref="H13:I15"/>
    <mergeCell ref="C16:C19"/>
    <mergeCell ref="D16:E16"/>
    <mergeCell ref="F16:F19"/>
    <mergeCell ref="D17:E17"/>
    <mergeCell ref="D18:E18"/>
    <mergeCell ref="D19:E19"/>
    <mergeCell ref="B2:D2"/>
    <mergeCell ref="E2:K2"/>
    <mergeCell ref="B3:B23"/>
    <mergeCell ref="H3:J3"/>
    <mergeCell ref="E4:J4"/>
    <mergeCell ref="E5:J5"/>
    <mergeCell ref="E6:J6"/>
    <mergeCell ref="C7:D7"/>
    <mergeCell ref="G7:H8"/>
    <mergeCell ref="C8:D8"/>
    <mergeCell ref="C9:D9"/>
    <mergeCell ref="G9:K9"/>
    <mergeCell ref="C10:D10"/>
    <mergeCell ref="C11:F11"/>
    <mergeCell ref="C12:C15"/>
    <mergeCell ref="D12:E12"/>
  </mergeCells>
  <pageMargins left="0.75" right="0.75" top="1" bottom="1" header="0.5" footer="0.5"/>
  <extLst>
    <ext xmlns:mx="http://schemas.microsoft.com/office/mac/excel/2008/main" uri="{64002731-A6B0-56B0-2670-7721B7C09600}">
      <mx:PLV Mode="0" OnePage="0" WScale="0"/>
    </ext>
  </extLst>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3">
    <pageSetUpPr fitToPage="1"/>
  </sheetPr>
  <dimension ref="B1:K29"/>
  <sheetViews>
    <sheetView zoomScale="125" zoomScaleNormal="125" zoomScalePageLayoutView="125" workbookViewId="0">
      <selection activeCell="E30" sqref="E30:E31"/>
    </sheetView>
  </sheetViews>
  <sheetFormatPr baseColWidth="10" defaultRowHeight="12.75" x14ac:dyDescent="0.2"/>
  <cols>
    <col min="1" max="1" width="4.5" customWidth="1"/>
    <col min="2" max="2" width="3.33203125" customWidth="1"/>
    <col min="3" max="3" width="7.5" customWidth="1"/>
    <col min="4" max="4" width="15.83203125" customWidth="1"/>
    <col min="5" max="5" width="11" customWidth="1"/>
    <col min="6" max="6" width="6.33203125" customWidth="1"/>
    <col min="7" max="7" width="11.83203125" customWidth="1"/>
    <col min="8" max="11" width="18.1640625" customWidth="1"/>
    <col min="12" max="12" width="7.33203125" customWidth="1"/>
  </cols>
  <sheetData>
    <row r="1" spans="2:11" ht="13.5" thickBot="1" x14ac:dyDescent="0.25"/>
    <row r="2" spans="2:11" ht="13.5" thickBot="1" x14ac:dyDescent="0.25">
      <c r="B2" s="1074" t="s">
        <v>262</v>
      </c>
      <c r="C2" s="1075"/>
      <c r="D2" s="1076"/>
      <c r="E2" s="1077" t="s">
        <v>263</v>
      </c>
      <c r="F2" s="1078"/>
      <c r="G2" s="1078"/>
      <c r="H2" s="1078"/>
      <c r="I2" s="1078"/>
      <c r="J2" s="1078"/>
      <c r="K2" s="1079"/>
    </row>
    <row r="3" spans="2:11" x14ac:dyDescent="0.2">
      <c r="B3" s="1080" t="s">
        <v>451</v>
      </c>
      <c r="C3" s="22" t="s">
        <v>450</v>
      </c>
      <c r="D3" s="48"/>
      <c r="E3" s="48"/>
      <c r="F3" s="48"/>
      <c r="G3" s="48"/>
      <c r="H3" s="1141" t="s">
        <v>339</v>
      </c>
      <c r="I3" s="1032"/>
      <c r="J3" s="1033"/>
      <c r="K3" s="117">
        <v>20</v>
      </c>
    </row>
    <row r="4" spans="2:11" x14ac:dyDescent="0.2">
      <c r="B4" s="1081"/>
      <c r="C4" s="50">
        <v>1</v>
      </c>
      <c r="D4" s="17" t="s">
        <v>436</v>
      </c>
      <c r="E4" s="1026" t="s">
        <v>350</v>
      </c>
      <c r="F4" s="1027"/>
      <c r="G4" s="1027"/>
      <c r="H4" s="1027"/>
      <c r="I4" s="1027"/>
      <c r="J4" s="1028"/>
      <c r="K4" s="118" t="s">
        <v>454</v>
      </c>
    </row>
    <row r="5" spans="2:11" x14ac:dyDescent="0.2">
      <c r="B5" s="1081"/>
      <c r="C5" s="50">
        <v>2</v>
      </c>
      <c r="D5" s="17" t="s">
        <v>437</v>
      </c>
      <c r="E5" s="1026" t="s">
        <v>351</v>
      </c>
      <c r="F5" s="1027"/>
      <c r="G5" s="1027"/>
      <c r="H5" s="1027"/>
      <c r="I5" s="1027"/>
      <c r="J5" s="1028"/>
      <c r="K5" s="118" t="s">
        <v>352</v>
      </c>
    </row>
    <row r="6" spans="2:11" ht="13.5" thickBot="1" x14ac:dyDescent="0.25">
      <c r="B6" s="1081"/>
      <c r="C6" s="51">
        <v>3</v>
      </c>
      <c r="D6" s="47"/>
      <c r="E6" s="1029"/>
      <c r="F6" s="1030"/>
      <c r="G6" s="1030"/>
      <c r="H6" s="1030"/>
      <c r="I6" s="1030"/>
      <c r="J6" s="1031"/>
      <c r="K6" s="119"/>
    </row>
    <row r="7" spans="2:11" x14ac:dyDescent="0.2">
      <c r="B7" s="1082"/>
      <c r="C7" s="1022" t="s">
        <v>406</v>
      </c>
      <c r="D7" s="1023"/>
      <c r="E7" s="91">
        <v>2</v>
      </c>
      <c r="F7" s="61" t="s">
        <v>423</v>
      </c>
      <c r="G7" s="991" t="s">
        <v>333</v>
      </c>
      <c r="H7" s="992"/>
      <c r="I7" s="92">
        <v>3</v>
      </c>
      <c r="J7" s="123"/>
      <c r="K7" s="21" t="s">
        <v>456</v>
      </c>
    </row>
    <row r="8" spans="2:11" ht="13.5" thickBot="1" x14ac:dyDescent="0.25">
      <c r="B8" s="1082"/>
      <c r="C8" s="995" t="s">
        <v>457</v>
      </c>
      <c r="D8" s="996"/>
      <c r="E8" s="14">
        <f>E7*8</f>
        <v>16</v>
      </c>
      <c r="F8" s="62" t="s">
        <v>424</v>
      </c>
      <c r="G8" s="993"/>
      <c r="H8" s="994"/>
      <c r="I8" s="93">
        <v>4</v>
      </c>
      <c r="J8" s="124"/>
      <c r="K8" s="53" t="s">
        <v>332</v>
      </c>
    </row>
    <row r="9" spans="2:11" ht="13.5" thickBot="1" x14ac:dyDescent="0.25">
      <c r="B9" s="1082"/>
      <c r="C9" s="995" t="s">
        <v>460</v>
      </c>
      <c r="D9" s="996"/>
      <c r="E9" s="55">
        <f>E7*I7</f>
        <v>6</v>
      </c>
      <c r="F9" s="56" t="s">
        <v>459</v>
      </c>
      <c r="G9" s="1003" t="s">
        <v>421</v>
      </c>
      <c r="H9" s="1003"/>
      <c r="I9" s="1003"/>
      <c r="J9" s="1003"/>
      <c r="K9" s="1004"/>
    </row>
    <row r="10" spans="2:11" ht="26.25" thickBot="1" x14ac:dyDescent="0.25">
      <c r="B10" s="1082"/>
      <c r="C10" s="997" t="s">
        <v>461</v>
      </c>
      <c r="D10" s="998"/>
      <c r="E10" s="57">
        <f>I8*E7</f>
        <v>8</v>
      </c>
      <c r="F10" s="58" t="s">
        <v>459</v>
      </c>
      <c r="G10" s="65"/>
      <c r="H10" s="63" t="s">
        <v>419</v>
      </c>
      <c r="I10" s="63" t="s">
        <v>420</v>
      </c>
      <c r="J10" s="125" t="s">
        <v>269</v>
      </c>
      <c r="K10" s="151" t="s">
        <v>270</v>
      </c>
    </row>
    <row r="11" spans="2:11" ht="13.5" thickBot="1" x14ac:dyDescent="0.25">
      <c r="B11" s="1081"/>
      <c r="C11" s="1133" t="s">
        <v>407</v>
      </c>
      <c r="D11" s="1134"/>
      <c r="E11" s="1134"/>
      <c r="F11" s="1135"/>
      <c r="G11" s="77" t="s">
        <v>411</v>
      </c>
      <c r="H11" s="984" t="s">
        <v>268</v>
      </c>
      <c r="I11" s="1089"/>
      <c r="J11" s="1089"/>
      <c r="K11" s="1090"/>
    </row>
    <row r="12" spans="2:11" ht="21.95" customHeight="1" x14ac:dyDescent="0.2">
      <c r="B12" s="1081"/>
      <c r="C12" s="1151" t="s">
        <v>427</v>
      </c>
      <c r="D12" s="1116" t="s">
        <v>167</v>
      </c>
      <c r="E12" s="1116"/>
      <c r="F12" s="1119" t="s">
        <v>336</v>
      </c>
      <c r="G12" s="70" t="s">
        <v>465</v>
      </c>
      <c r="H12" s="152">
        <v>4</v>
      </c>
      <c r="I12" s="49">
        <v>4</v>
      </c>
      <c r="J12" s="152">
        <v>4</v>
      </c>
      <c r="K12" s="76">
        <v>4</v>
      </c>
    </row>
    <row r="13" spans="2:11" ht="21.95" customHeight="1" x14ac:dyDescent="0.2">
      <c r="B13" s="1081"/>
      <c r="C13" s="1152"/>
      <c r="D13" s="1173" t="s">
        <v>8</v>
      </c>
      <c r="E13" s="1173"/>
      <c r="F13" s="1120"/>
      <c r="G13" s="1009" t="s">
        <v>412</v>
      </c>
      <c r="H13" s="1163" t="s">
        <v>271</v>
      </c>
      <c r="I13" s="1185"/>
      <c r="J13" s="1185"/>
      <c r="K13" s="1164"/>
    </row>
    <row r="14" spans="2:11" ht="21.95" customHeight="1" x14ac:dyDescent="0.2">
      <c r="B14" s="1081"/>
      <c r="C14" s="1152"/>
      <c r="D14" s="989" t="s">
        <v>114</v>
      </c>
      <c r="E14" s="990"/>
      <c r="F14" s="1120"/>
      <c r="G14" s="1010"/>
      <c r="H14" s="1165"/>
      <c r="I14" s="1186"/>
      <c r="J14" s="1186"/>
      <c r="K14" s="1166"/>
    </row>
    <row r="15" spans="2:11" ht="21.95" customHeight="1" x14ac:dyDescent="0.2">
      <c r="B15" s="1081"/>
      <c r="C15" s="1152"/>
      <c r="D15" s="989" t="s">
        <v>117</v>
      </c>
      <c r="E15" s="990"/>
      <c r="F15" s="1120"/>
      <c r="G15" s="1011"/>
      <c r="H15" s="1167"/>
      <c r="I15" s="1187"/>
      <c r="J15" s="1187"/>
      <c r="K15" s="1168"/>
    </row>
    <row r="16" spans="2:11" ht="21.95" customHeight="1" x14ac:dyDescent="0.2">
      <c r="B16" s="1081"/>
      <c r="C16" s="1152"/>
      <c r="D16" s="989" t="s">
        <v>214</v>
      </c>
      <c r="E16" s="990"/>
      <c r="F16" s="1120"/>
      <c r="G16" s="71" t="s">
        <v>414</v>
      </c>
      <c r="H16" s="29">
        <v>4</v>
      </c>
      <c r="I16" s="29">
        <v>4</v>
      </c>
      <c r="J16" s="155">
        <v>6</v>
      </c>
      <c r="K16" s="67">
        <v>6</v>
      </c>
    </row>
    <row r="17" spans="2:11" ht="21.95" customHeight="1" thickBot="1" x14ac:dyDescent="0.25">
      <c r="B17" s="1081"/>
      <c r="C17" s="1153"/>
      <c r="D17" s="989" t="s">
        <v>31</v>
      </c>
      <c r="E17" s="990"/>
      <c r="F17" s="1121"/>
      <c r="G17" s="72" t="s">
        <v>413</v>
      </c>
      <c r="H17" s="29">
        <v>2</v>
      </c>
      <c r="I17" s="29">
        <v>2</v>
      </c>
      <c r="J17" s="155">
        <v>2</v>
      </c>
      <c r="K17" s="67">
        <v>3</v>
      </c>
    </row>
    <row r="18" spans="2:11" ht="21.95" customHeight="1" thickBot="1" x14ac:dyDescent="0.25">
      <c r="B18" s="1081"/>
      <c r="C18" s="1151" t="s">
        <v>428</v>
      </c>
      <c r="D18" s="1216" t="s">
        <v>9</v>
      </c>
      <c r="E18" s="1217"/>
      <c r="F18" s="1119" t="s">
        <v>455</v>
      </c>
      <c r="G18" s="105" t="s">
        <v>318</v>
      </c>
      <c r="H18" s="165" t="s">
        <v>322</v>
      </c>
      <c r="I18" s="106" t="s">
        <v>322</v>
      </c>
      <c r="J18" s="126" t="s">
        <v>361</v>
      </c>
      <c r="K18" s="107" t="s">
        <v>322</v>
      </c>
    </row>
    <row r="19" spans="2:11" ht="21.95" customHeight="1" x14ac:dyDescent="0.2">
      <c r="B19" s="1081"/>
      <c r="C19" s="1152"/>
      <c r="D19" s="989" t="s">
        <v>108</v>
      </c>
      <c r="E19" s="990"/>
      <c r="F19" s="1120"/>
      <c r="G19" s="108" t="s">
        <v>408</v>
      </c>
      <c r="H19" s="153" t="s">
        <v>267</v>
      </c>
      <c r="I19" s="163"/>
      <c r="J19" s="114"/>
      <c r="K19" s="110"/>
    </row>
    <row r="20" spans="2:11" ht="21.95" customHeight="1" thickBot="1" x14ac:dyDescent="0.25">
      <c r="B20" s="1081"/>
      <c r="C20" s="1152"/>
      <c r="D20" s="1034" t="s">
        <v>203</v>
      </c>
      <c r="E20" s="1035"/>
      <c r="F20" s="1120"/>
      <c r="G20" s="72" t="s">
        <v>409</v>
      </c>
      <c r="H20" s="52"/>
      <c r="I20" s="52" t="s">
        <v>265</v>
      </c>
      <c r="J20" s="66"/>
      <c r="K20" s="94"/>
    </row>
    <row r="21" spans="2:11" ht="21.95" customHeight="1" x14ac:dyDescent="0.2">
      <c r="B21" s="1081"/>
      <c r="C21" s="1152"/>
      <c r="D21" s="1001" t="s">
        <v>239</v>
      </c>
      <c r="E21" s="1123"/>
      <c r="F21" s="1120"/>
      <c r="G21" s="72" t="s">
        <v>410</v>
      </c>
      <c r="H21" s="52"/>
      <c r="I21" s="10"/>
      <c r="J21" s="121" t="s">
        <v>266</v>
      </c>
      <c r="K21" s="164"/>
    </row>
    <row r="22" spans="2:11" ht="21.95" customHeight="1" x14ac:dyDescent="0.2">
      <c r="B22" s="1081"/>
      <c r="C22" s="1152"/>
      <c r="D22" s="989"/>
      <c r="E22" s="990"/>
      <c r="F22" s="1120"/>
      <c r="G22" s="72" t="s">
        <v>415</v>
      </c>
      <c r="H22" s="52"/>
      <c r="I22" s="52"/>
      <c r="J22" s="66"/>
      <c r="K22" s="94" t="s">
        <v>392</v>
      </c>
    </row>
    <row r="23" spans="2:11" ht="21.95" customHeight="1" thickBot="1" x14ac:dyDescent="0.25">
      <c r="B23" s="1081"/>
      <c r="C23" s="1153"/>
      <c r="D23" s="989" t="s">
        <v>31</v>
      </c>
      <c r="E23" s="990"/>
      <c r="F23" s="1121"/>
      <c r="G23" s="73" t="s">
        <v>416</v>
      </c>
      <c r="H23" s="95"/>
      <c r="I23" s="95"/>
      <c r="J23" s="116"/>
      <c r="K23" s="96"/>
    </row>
    <row r="24" spans="2:11" ht="13.5" thickBot="1" x14ac:dyDescent="0.25">
      <c r="B24" s="1105" t="s">
        <v>426</v>
      </c>
      <c r="C24" s="1211" t="s">
        <v>330</v>
      </c>
      <c r="D24" s="1212"/>
      <c r="E24" s="1212"/>
      <c r="F24" s="1212"/>
      <c r="G24" s="166" t="s">
        <v>430</v>
      </c>
      <c r="H24" s="1213" t="s">
        <v>331</v>
      </c>
      <c r="I24" s="1214"/>
      <c r="J24" s="1214"/>
      <c r="K24" s="1215"/>
    </row>
    <row r="25" spans="2:11" x14ac:dyDescent="0.2">
      <c r="B25" s="1106"/>
      <c r="C25" s="879" t="s">
        <v>366</v>
      </c>
      <c r="D25" s="880"/>
      <c r="E25" s="880"/>
      <c r="F25" s="880"/>
      <c r="G25" s="1137" t="s">
        <v>319</v>
      </c>
      <c r="H25" s="130" t="s">
        <v>362</v>
      </c>
      <c r="I25" s="128" t="s">
        <v>363</v>
      </c>
      <c r="J25" s="129" t="s">
        <v>325</v>
      </c>
      <c r="K25" s="131" t="s">
        <v>364</v>
      </c>
    </row>
    <row r="26" spans="2:11" x14ac:dyDescent="0.2">
      <c r="B26" s="1106"/>
      <c r="C26" s="1150"/>
      <c r="D26" s="882"/>
      <c r="E26" s="882"/>
      <c r="F26" s="882"/>
      <c r="G26" s="1138"/>
      <c r="H26" s="132" t="s">
        <v>327</v>
      </c>
      <c r="I26" s="78" t="s">
        <v>326</v>
      </c>
      <c r="J26" s="154" t="s">
        <v>365</v>
      </c>
      <c r="K26" s="133" t="s">
        <v>328</v>
      </c>
    </row>
    <row r="27" spans="2:11" x14ac:dyDescent="0.2">
      <c r="B27" s="1106"/>
      <c r="C27" s="881"/>
      <c r="D27" s="882"/>
      <c r="E27" s="882"/>
      <c r="F27" s="882"/>
      <c r="G27" s="1139" t="s">
        <v>320</v>
      </c>
      <c r="H27" s="132" t="s">
        <v>365</v>
      </c>
      <c r="I27" s="154" t="s">
        <v>328</v>
      </c>
      <c r="J27" s="78" t="s">
        <v>326</v>
      </c>
      <c r="K27" s="133" t="s">
        <v>327</v>
      </c>
    </row>
    <row r="28" spans="2:11" ht="13.5" thickBot="1" x14ac:dyDescent="0.25">
      <c r="B28" s="1107"/>
      <c r="C28" s="883"/>
      <c r="D28" s="884"/>
      <c r="E28" s="884"/>
      <c r="F28" s="884"/>
      <c r="G28" s="1140"/>
      <c r="H28" s="134" t="s">
        <v>328</v>
      </c>
      <c r="I28" s="86" t="s">
        <v>365</v>
      </c>
      <c r="J28" s="86" t="s">
        <v>327</v>
      </c>
      <c r="K28" s="82" t="s">
        <v>326</v>
      </c>
    </row>
    <row r="29" spans="2:11" ht="41.1" customHeight="1" x14ac:dyDescent="0.2">
      <c r="C29" s="868" t="s">
        <v>7</v>
      </c>
      <c r="D29" s="868"/>
      <c r="E29" s="868"/>
      <c r="F29" s="868"/>
      <c r="G29" s="868"/>
      <c r="H29" s="868"/>
      <c r="I29" s="868"/>
      <c r="J29" s="868"/>
      <c r="K29" s="868"/>
    </row>
  </sheetData>
  <mergeCells count="40">
    <mergeCell ref="C29:K29"/>
    <mergeCell ref="D16:E16"/>
    <mergeCell ref="D15:E15"/>
    <mergeCell ref="B2:D2"/>
    <mergeCell ref="E2:K2"/>
    <mergeCell ref="B3:B23"/>
    <mergeCell ref="H3:J3"/>
    <mergeCell ref="E4:J4"/>
    <mergeCell ref="E5:J5"/>
    <mergeCell ref="E6:J6"/>
    <mergeCell ref="C7:D7"/>
    <mergeCell ref="G7:H8"/>
    <mergeCell ref="C8:D8"/>
    <mergeCell ref="C12:C17"/>
    <mergeCell ref="D12:E12"/>
    <mergeCell ref="F12:F17"/>
    <mergeCell ref="D13:E13"/>
    <mergeCell ref="G13:G15"/>
    <mergeCell ref="C9:D9"/>
    <mergeCell ref="G9:K9"/>
    <mergeCell ref="C10:D10"/>
    <mergeCell ref="C11:F11"/>
    <mergeCell ref="H11:K11"/>
    <mergeCell ref="D14:E14"/>
    <mergeCell ref="D17:E17"/>
    <mergeCell ref="H13:K15"/>
    <mergeCell ref="D22:E22"/>
    <mergeCell ref="D23:E23"/>
    <mergeCell ref="B24:B28"/>
    <mergeCell ref="C24:F24"/>
    <mergeCell ref="H24:K24"/>
    <mergeCell ref="C25:F28"/>
    <mergeCell ref="G25:G26"/>
    <mergeCell ref="G27:G28"/>
    <mergeCell ref="C18:C23"/>
    <mergeCell ref="D18:E18"/>
    <mergeCell ref="F18:F23"/>
    <mergeCell ref="D19:E19"/>
    <mergeCell ref="D20:E20"/>
    <mergeCell ref="D21:E21"/>
  </mergeCells>
  <phoneticPr fontId="1" type="noConversion"/>
  <printOptions horizontalCentered="1" verticalCentered="1"/>
  <pageMargins left="0.75000000000000011" right="0.75000000000000011" top="1" bottom="1" header="0.5" footer="0.5"/>
  <extLst>
    <ext xmlns:mx="http://schemas.microsoft.com/office/mac/excel/2008/main" uri="{64002731-A6B0-56B0-2670-7721B7C09600}">
      <mx:PLV Mode="0" OnePage="0" WScale="0"/>
    </ext>
  </extLst>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4">
    <pageSetUpPr fitToPage="1"/>
  </sheetPr>
  <dimension ref="B1:K29"/>
  <sheetViews>
    <sheetView zoomScale="125" zoomScaleNormal="125" zoomScalePageLayoutView="125" workbookViewId="0">
      <selection activeCell="N26" sqref="N26"/>
    </sheetView>
  </sheetViews>
  <sheetFormatPr baseColWidth="10" defaultRowHeight="12.75" x14ac:dyDescent="0.2"/>
  <cols>
    <col min="1" max="1" width="2.6640625" customWidth="1"/>
    <col min="2" max="2" width="3.33203125" customWidth="1"/>
    <col min="3" max="3" width="7.5" customWidth="1"/>
    <col min="4" max="4" width="15.83203125" customWidth="1"/>
    <col min="5" max="5" width="11" customWidth="1"/>
    <col min="6" max="6" width="6.33203125" customWidth="1"/>
    <col min="7" max="7" width="11.83203125" customWidth="1"/>
    <col min="8" max="11" width="18.1640625" customWidth="1"/>
    <col min="12" max="12" width="7.33203125" customWidth="1"/>
  </cols>
  <sheetData>
    <row r="1" spans="2:11" ht="13.5" thickBot="1" x14ac:dyDescent="0.25"/>
    <row r="2" spans="2:11" ht="13.5" thickBot="1" x14ac:dyDescent="0.25">
      <c r="B2" s="1226" t="s">
        <v>272</v>
      </c>
      <c r="C2" s="1227"/>
      <c r="D2" s="1228"/>
      <c r="E2" s="1229" t="s">
        <v>273</v>
      </c>
      <c r="F2" s="1230"/>
      <c r="G2" s="1230"/>
      <c r="H2" s="1230"/>
      <c r="I2" s="1230"/>
      <c r="J2" s="1230"/>
      <c r="K2" s="1231"/>
    </row>
    <row r="3" spans="2:11" x14ac:dyDescent="0.2">
      <c r="B3" s="1232" t="s">
        <v>451</v>
      </c>
      <c r="C3" s="22" t="s">
        <v>450</v>
      </c>
      <c r="D3" s="48"/>
      <c r="E3" s="48"/>
      <c r="F3" s="48"/>
      <c r="G3" s="48"/>
      <c r="H3" s="1141" t="s">
        <v>339</v>
      </c>
      <c r="I3" s="1032"/>
      <c r="J3" s="1033"/>
      <c r="K3" s="117">
        <v>20</v>
      </c>
    </row>
    <row r="4" spans="2:11" x14ac:dyDescent="0.2">
      <c r="B4" s="1233"/>
      <c r="C4" s="50">
        <v>1</v>
      </c>
      <c r="D4" s="17" t="s">
        <v>441</v>
      </c>
      <c r="E4" s="1026" t="s">
        <v>238</v>
      </c>
      <c r="F4" s="1027"/>
      <c r="G4" s="1027"/>
      <c r="H4" s="1027"/>
      <c r="I4" s="1027"/>
      <c r="J4" s="1028"/>
      <c r="K4" s="118" t="s">
        <v>454</v>
      </c>
    </row>
    <row r="5" spans="2:11" x14ac:dyDescent="0.2">
      <c r="B5" s="1233"/>
      <c r="C5" s="50">
        <v>2</v>
      </c>
      <c r="D5" s="17" t="s">
        <v>442</v>
      </c>
      <c r="E5" s="1026" t="s">
        <v>397</v>
      </c>
      <c r="F5" s="1027"/>
      <c r="G5" s="1027"/>
      <c r="H5" s="1027"/>
      <c r="I5" s="1027"/>
      <c r="J5" s="1028"/>
      <c r="K5" s="118" t="s">
        <v>352</v>
      </c>
    </row>
    <row r="6" spans="2:11" ht="13.5" thickBot="1" x14ac:dyDescent="0.25">
      <c r="B6" s="1233"/>
      <c r="C6" s="51">
        <v>3</v>
      </c>
      <c r="D6" s="47"/>
      <c r="E6" s="1029"/>
      <c r="F6" s="1030"/>
      <c r="G6" s="1030"/>
      <c r="H6" s="1030"/>
      <c r="I6" s="1030"/>
      <c r="J6" s="1031"/>
      <c r="K6" s="119"/>
    </row>
    <row r="7" spans="2:11" x14ac:dyDescent="0.2">
      <c r="B7" s="1234"/>
      <c r="C7" s="1022" t="s">
        <v>406</v>
      </c>
      <c r="D7" s="1023"/>
      <c r="E7" s="91">
        <v>2</v>
      </c>
      <c r="F7" s="61" t="s">
        <v>423</v>
      </c>
      <c r="G7" s="991" t="s">
        <v>333</v>
      </c>
      <c r="H7" s="992"/>
      <c r="I7" s="92">
        <v>3</v>
      </c>
      <c r="J7" s="123"/>
      <c r="K7" s="21" t="s">
        <v>456</v>
      </c>
    </row>
    <row r="8" spans="2:11" ht="13.5" thickBot="1" x14ac:dyDescent="0.25">
      <c r="B8" s="1234"/>
      <c r="C8" s="995" t="s">
        <v>457</v>
      </c>
      <c r="D8" s="996"/>
      <c r="E8" s="14">
        <f>E7*8</f>
        <v>16</v>
      </c>
      <c r="F8" s="62" t="s">
        <v>424</v>
      </c>
      <c r="G8" s="993"/>
      <c r="H8" s="994"/>
      <c r="I8" s="93">
        <v>4</v>
      </c>
      <c r="J8" s="124"/>
      <c r="K8" s="53" t="s">
        <v>332</v>
      </c>
    </row>
    <row r="9" spans="2:11" ht="13.5" thickBot="1" x14ac:dyDescent="0.25">
      <c r="B9" s="1234"/>
      <c r="C9" s="995" t="s">
        <v>460</v>
      </c>
      <c r="D9" s="996"/>
      <c r="E9" s="55">
        <f>E7*I7</f>
        <v>6</v>
      </c>
      <c r="F9" s="56" t="s">
        <v>459</v>
      </c>
      <c r="G9" s="1003" t="s">
        <v>421</v>
      </c>
      <c r="H9" s="1003"/>
      <c r="I9" s="1003"/>
      <c r="J9" s="1003"/>
      <c r="K9" s="1004"/>
    </row>
    <row r="10" spans="2:11" ht="26.25" thickBot="1" x14ac:dyDescent="0.25">
      <c r="B10" s="1234"/>
      <c r="C10" s="997" t="s">
        <v>461</v>
      </c>
      <c r="D10" s="998"/>
      <c r="E10" s="57">
        <f>I8*E7</f>
        <v>8</v>
      </c>
      <c r="F10" s="58" t="s">
        <v>459</v>
      </c>
      <c r="G10" s="65"/>
      <c r="H10" s="63" t="s">
        <v>419</v>
      </c>
      <c r="I10" s="63" t="s">
        <v>420</v>
      </c>
      <c r="J10" s="125" t="s">
        <v>269</v>
      </c>
      <c r="K10" s="151" t="s">
        <v>270</v>
      </c>
    </row>
    <row r="11" spans="2:11" ht="13.5" thickBot="1" x14ac:dyDescent="0.25">
      <c r="B11" s="1233"/>
      <c r="C11" s="1133" t="s">
        <v>407</v>
      </c>
      <c r="D11" s="1134"/>
      <c r="E11" s="1134"/>
      <c r="F11" s="1135"/>
      <c r="G11" s="77" t="s">
        <v>411</v>
      </c>
      <c r="H11" s="984" t="s">
        <v>268</v>
      </c>
      <c r="I11" s="1089"/>
      <c r="J11" s="1089"/>
      <c r="K11" s="1090"/>
    </row>
    <row r="12" spans="2:11" ht="21.95" customHeight="1" x14ac:dyDescent="0.2">
      <c r="B12" s="1233"/>
      <c r="C12" s="1151" t="s">
        <v>427</v>
      </c>
      <c r="D12" s="1116" t="s">
        <v>11</v>
      </c>
      <c r="E12" s="1116"/>
      <c r="F12" s="1119" t="s">
        <v>336</v>
      </c>
      <c r="G12" s="157" t="s">
        <v>465</v>
      </c>
      <c r="H12" s="101">
        <v>4</v>
      </c>
      <c r="I12" s="103">
        <v>4</v>
      </c>
      <c r="J12" s="101">
        <v>4</v>
      </c>
      <c r="K12" s="104">
        <v>4</v>
      </c>
    </row>
    <row r="13" spans="2:11" ht="21.95" customHeight="1" x14ac:dyDescent="0.2">
      <c r="B13" s="1233"/>
      <c r="C13" s="1152"/>
      <c r="D13" s="1173" t="s">
        <v>12</v>
      </c>
      <c r="E13" s="1173"/>
      <c r="F13" s="1120"/>
      <c r="G13" s="1009" t="s">
        <v>412</v>
      </c>
      <c r="H13" s="1163" t="s">
        <v>275</v>
      </c>
      <c r="I13" s="1185"/>
      <c r="J13" s="1185"/>
      <c r="K13" s="1169"/>
    </row>
    <row r="14" spans="2:11" ht="21.95" customHeight="1" x14ac:dyDescent="0.2">
      <c r="B14" s="1233"/>
      <c r="C14" s="1152"/>
      <c r="D14" s="989" t="s">
        <v>13</v>
      </c>
      <c r="E14" s="990"/>
      <c r="F14" s="1120"/>
      <c r="G14" s="1010"/>
      <c r="H14" s="1165"/>
      <c r="I14" s="1186"/>
      <c r="J14" s="1186"/>
      <c r="K14" s="1170"/>
    </row>
    <row r="15" spans="2:11" ht="21.95" customHeight="1" x14ac:dyDescent="0.2">
      <c r="B15" s="1233"/>
      <c r="C15" s="1152"/>
      <c r="D15" s="1174"/>
      <c r="E15" s="1174"/>
      <c r="F15" s="1120"/>
      <c r="G15" s="1011"/>
      <c r="H15" s="1167"/>
      <c r="I15" s="1187"/>
      <c r="J15" s="1187"/>
      <c r="K15" s="1171"/>
    </row>
    <row r="16" spans="2:11" ht="21.95" customHeight="1" x14ac:dyDescent="0.2">
      <c r="B16" s="1233"/>
      <c r="C16" s="1152"/>
      <c r="D16" s="1034"/>
      <c r="E16" s="1035"/>
      <c r="F16" s="1120"/>
      <c r="G16" s="71" t="s">
        <v>414</v>
      </c>
      <c r="H16" s="29">
        <v>4</v>
      </c>
      <c r="I16" s="29">
        <v>4</v>
      </c>
      <c r="J16" s="155">
        <v>6</v>
      </c>
      <c r="K16" s="67">
        <v>6</v>
      </c>
    </row>
    <row r="17" spans="2:11" ht="21.95" customHeight="1" thickBot="1" x14ac:dyDescent="0.25">
      <c r="B17" s="1233"/>
      <c r="C17" s="1153"/>
      <c r="D17" s="989" t="s">
        <v>31</v>
      </c>
      <c r="E17" s="990"/>
      <c r="F17" s="1121"/>
      <c r="G17" s="72" t="s">
        <v>413</v>
      </c>
      <c r="H17" s="29">
        <v>2</v>
      </c>
      <c r="I17" s="29">
        <v>2</v>
      </c>
      <c r="J17" s="155">
        <v>2</v>
      </c>
      <c r="K17" s="67">
        <v>3</v>
      </c>
    </row>
    <row r="18" spans="2:11" ht="21.95" customHeight="1" thickBot="1" x14ac:dyDescent="0.25">
      <c r="B18" s="1233"/>
      <c r="C18" s="1151" t="s">
        <v>428</v>
      </c>
      <c r="D18" s="1001" t="s">
        <v>14</v>
      </c>
      <c r="E18" s="1123"/>
      <c r="F18" s="1119" t="s">
        <v>455</v>
      </c>
      <c r="G18" s="168" t="s">
        <v>318</v>
      </c>
      <c r="H18" s="165" t="s">
        <v>322</v>
      </c>
      <c r="I18" s="165" t="s">
        <v>322</v>
      </c>
      <c r="J18" s="156" t="s">
        <v>361</v>
      </c>
      <c r="K18" s="169" t="s">
        <v>322</v>
      </c>
    </row>
    <row r="19" spans="2:11" ht="21.95" customHeight="1" x14ac:dyDescent="0.2">
      <c r="B19" s="1233"/>
      <c r="C19" s="1152"/>
      <c r="D19" s="989" t="s">
        <v>15</v>
      </c>
      <c r="E19" s="990"/>
      <c r="F19" s="1120"/>
      <c r="G19" s="108" t="s">
        <v>408</v>
      </c>
      <c r="H19" s="153" t="s">
        <v>267</v>
      </c>
      <c r="I19" s="163"/>
      <c r="J19" s="114"/>
      <c r="K19" s="110"/>
    </row>
    <row r="20" spans="2:11" ht="21.95" customHeight="1" x14ac:dyDescent="0.2">
      <c r="B20" s="1233"/>
      <c r="C20" s="1152"/>
      <c r="D20" s="1034"/>
      <c r="E20" s="1035"/>
      <c r="F20" s="1120"/>
      <c r="G20" s="72" t="s">
        <v>409</v>
      </c>
      <c r="H20" s="52"/>
      <c r="I20" s="52" t="s">
        <v>265</v>
      </c>
      <c r="J20" s="66"/>
      <c r="K20" s="94"/>
    </row>
    <row r="21" spans="2:11" ht="21.95" customHeight="1" x14ac:dyDescent="0.2">
      <c r="B21" s="1233"/>
      <c r="C21" s="1152"/>
      <c r="D21" s="989"/>
      <c r="E21" s="990"/>
      <c r="F21" s="1120"/>
      <c r="G21" s="72" t="s">
        <v>410</v>
      </c>
      <c r="H21" s="52"/>
      <c r="I21" s="10"/>
      <c r="J21" s="121" t="s">
        <v>274</v>
      </c>
      <c r="K21" s="164"/>
    </row>
    <row r="22" spans="2:11" ht="21.95" customHeight="1" x14ac:dyDescent="0.2">
      <c r="B22" s="1233"/>
      <c r="C22" s="1152"/>
      <c r="D22" s="989"/>
      <c r="E22" s="990"/>
      <c r="F22" s="1120"/>
      <c r="G22" s="72" t="s">
        <v>415</v>
      </c>
      <c r="H22" s="52"/>
      <c r="I22" s="52"/>
      <c r="J22" s="66"/>
      <c r="K22" s="94" t="s">
        <v>396</v>
      </c>
    </row>
    <row r="23" spans="2:11" ht="21.95" customHeight="1" thickBot="1" x14ac:dyDescent="0.25">
      <c r="B23" s="1233"/>
      <c r="C23" s="1153"/>
      <c r="D23" s="989" t="s">
        <v>31</v>
      </c>
      <c r="E23" s="990"/>
      <c r="F23" s="1121"/>
      <c r="G23" s="73" t="s">
        <v>416</v>
      </c>
      <c r="H23" s="95"/>
      <c r="I23" s="95"/>
      <c r="J23" s="116"/>
      <c r="K23" s="96"/>
    </row>
    <row r="24" spans="2:11" ht="13.5" thickBot="1" x14ac:dyDescent="0.25">
      <c r="B24" s="1218" t="s">
        <v>426</v>
      </c>
      <c r="C24" s="1221" t="s">
        <v>330</v>
      </c>
      <c r="D24" s="1222"/>
      <c r="E24" s="1222"/>
      <c r="F24" s="1222"/>
      <c r="G24" s="167" t="s">
        <v>430</v>
      </c>
      <c r="H24" s="1223" t="s">
        <v>331</v>
      </c>
      <c r="I24" s="1224"/>
      <c r="J24" s="1224"/>
      <c r="K24" s="1225"/>
    </row>
    <row r="25" spans="2:11" x14ac:dyDescent="0.2">
      <c r="B25" s="1219"/>
      <c r="C25" s="879" t="s">
        <v>366</v>
      </c>
      <c r="D25" s="880"/>
      <c r="E25" s="880"/>
      <c r="F25" s="880"/>
      <c r="G25" s="1137" t="s">
        <v>319</v>
      </c>
      <c r="H25" s="130" t="s">
        <v>362</v>
      </c>
      <c r="I25" s="128" t="s">
        <v>363</v>
      </c>
      <c r="J25" s="129" t="s">
        <v>325</v>
      </c>
      <c r="K25" s="131" t="s">
        <v>364</v>
      </c>
    </row>
    <row r="26" spans="2:11" x14ac:dyDescent="0.2">
      <c r="B26" s="1219"/>
      <c r="C26" s="1150"/>
      <c r="D26" s="882"/>
      <c r="E26" s="882"/>
      <c r="F26" s="882"/>
      <c r="G26" s="1138"/>
      <c r="H26" s="132" t="s">
        <v>327</v>
      </c>
      <c r="I26" s="78" t="s">
        <v>326</v>
      </c>
      <c r="J26" s="154" t="s">
        <v>365</v>
      </c>
      <c r="K26" s="133" t="s">
        <v>328</v>
      </c>
    </row>
    <row r="27" spans="2:11" x14ac:dyDescent="0.2">
      <c r="B27" s="1219"/>
      <c r="C27" s="881"/>
      <c r="D27" s="882"/>
      <c r="E27" s="882"/>
      <c r="F27" s="882"/>
      <c r="G27" s="1139" t="s">
        <v>320</v>
      </c>
      <c r="H27" s="132" t="s">
        <v>365</v>
      </c>
      <c r="I27" s="154" t="s">
        <v>328</v>
      </c>
      <c r="J27" s="78" t="s">
        <v>326</v>
      </c>
      <c r="K27" s="133" t="s">
        <v>327</v>
      </c>
    </row>
    <row r="28" spans="2:11" ht="13.5" thickBot="1" x14ac:dyDescent="0.25">
      <c r="B28" s="1220"/>
      <c r="C28" s="883"/>
      <c r="D28" s="884"/>
      <c r="E28" s="884"/>
      <c r="F28" s="884"/>
      <c r="G28" s="1140"/>
      <c r="H28" s="134" t="s">
        <v>328</v>
      </c>
      <c r="I28" s="86" t="s">
        <v>365</v>
      </c>
      <c r="J28" s="86" t="s">
        <v>327</v>
      </c>
      <c r="K28" s="82" t="s">
        <v>326</v>
      </c>
    </row>
    <row r="29" spans="2:11" ht="48.95" customHeight="1" x14ac:dyDescent="0.2">
      <c r="C29" s="868" t="s">
        <v>10</v>
      </c>
      <c r="D29" s="868"/>
      <c r="E29" s="868"/>
      <c r="F29" s="868"/>
      <c r="G29" s="868"/>
      <c r="H29" s="868"/>
      <c r="I29" s="868"/>
      <c r="J29" s="868"/>
      <c r="K29" s="868"/>
    </row>
  </sheetData>
  <mergeCells count="40">
    <mergeCell ref="C29:K29"/>
    <mergeCell ref="F12:F17"/>
    <mergeCell ref="D13:E13"/>
    <mergeCell ref="G13:G15"/>
    <mergeCell ref="B2:D2"/>
    <mergeCell ref="E2:K2"/>
    <mergeCell ref="B3:B23"/>
    <mergeCell ref="H3:J3"/>
    <mergeCell ref="E4:J4"/>
    <mergeCell ref="E5:J5"/>
    <mergeCell ref="E6:J6"/>
    <mergeCell ref="C7:D7"/>
    <mergeCell ref="G7:H8"/>
    <mergeCell ref="C8:D8"/>
    <mergeCell ref="C9:D9"/>
    <mergeCell ref="G9:K9"/>
    <mergeCell ref="C10:D10"/>
    <mergeCell ref="C11:F11"/>
    <mergeCell ref="H11:K11"/>
    <mergeCell ref="H24:K24"/>
    <mergeCell ref="C25:F28"/>
    <mergeCell ref="G25:G26"/>
    <mergeCell ref="G27:G28"/>
    <mergeCell ref="H13:K15"/>
    <mergeCell ref="D14:E14"/>
    <mergeCell ref="D15:E15"/>
    <mergeCell ref="D16:E16"/>
    <mergeCell ref="D17:E17"/>
    <mergeCell ref="C18:C23"/>
    <mergeCell ref="D18:E18"/>
    <mergeCell ref="F18:F23"/>
    <mergeCell ref="D19:E19"/>
    <mergeCell ref="D23:E23"/>
    <mergeCell ref="B24:B28"/>
    <mergeCell ref="C24:F24"/>
    <mergeCell ref="D20:E20"/>
    <mergeCell ref="C12:C17"/>
    <mergeCell ref="D12:E12"/>
    <mergeCell ref="D21:E21"/>
    <mergeCell ref="D22:E22"/>
  </mergeCells>
  <phoneticPr fontId="1" type="noConversion"/>
  <printOptions horizontalCentered="1" verticalCentered="1"/>
  <pageMargins left="0.75000000000000011" right="0.75000000000000011" top="1" bottom="1" header="0.5" footer="0.5"/>
  <extLst>
    <ext xmlns:mx="http://schemas.microsoft.com/office/mac/excel/2008/main" uri="{64002731-A6B0-56B0-2670-7721B7C09600}">
      <mx:PLV Mode="0" OnePage="0" WScale="0"/>
    </ext>
  </extLst>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5"/>
  <dimension ref="B1:K29"/>
  <sheetViews>
    <sheetView topLeftCell="A4" zoomScale="125" zoomScaleNormal="125" zoomScalePageLayoutView="125" workbookViewId="0">
      <selection activeCell="D34" sqref="D34"/>
    </sheetView>
  </sheetViews>
  <sheetFormatPr baseColWidth="10" defaultRowHeight="12.75" x14ac:dyDescent="0.2"/>
  <cols>
    <col min="1" max="1" width="3.1640625" customWidth="1"/>
    <col min="2" max="2" width="3.33203125" customWidth="1"/>
    <col min="3" max="3" width="7.5" customWidth="1"/>
    <col min="4" max="4" width="15.83203125" customWidth="1"/>
    <col min="5" max="5" width="11" customWidth="1"/>
    <col min="6" max="6" width="6.33203125" customWidth="1"/>
    <col min="7" max="7" width="11.83203125" customWidth="1"/>
    <col min="8" max="9" width="18.1640625" customWidth="1"/>
    <col min="10" max="10" width="16.6640625" bestFit="1" customWidth="1"/>
    <col min="11" max="11" width="18.1640625" customWidth="1"/>
    <col min="12" max="12" width="7.33203125" customWidth="1"/>
  </cols>
  <sheetData>
    <row r="1" spans="2:11" ht="13.5" thickBot="1" x14ac:dyDescent="0.25"/>
    <row r="2" spans="2:11" ht="13.5" thickBot="1" x14ac:dyDescent="0.25">
      <c r="B2" s="1175" t="s">
        <v>591</v>
      </c>
      <c r="C2" s="1176"/>
      <c r="D2" s="1177"/>
      <c r="E2" s="1178" t="s">
        <v>592</v>
      </c>
      <c r="F2" s="1179"/>
      <c r="G2" s="1179"/>
      <c r="H2" s="1179"/>
      <c r="I2" s="1179"/>
      <c r="J2" s="1179"/>
      <c r="K2" s="1180"/>
    </row>
    <row r="3" spans="2:11" x14ac:dyDescent="0.2">
      <c r="B3" s="1181" t="s">
        <v>451</v>
      </c>
      <c r="C3" s="22" t="s">
        <v>450</v>
      </c>
      <c r="D3" s="48"/>
      <c r="E3" s="48"/>
      <c r="F3" s="48"/>
      <c r="G3" s="48"/>
      <c r="H3" s="1141" t="s">
        <v>339</v>
      </c>
      <c r="I3" s="1032"/>
      <c r="J3" s="1033"/>
      <c r="K3" s="117">
        <v>20</v>
      </c>
    </row>
    <row r="4" spans="2:11" x14ac:dyDescent="0.2">
      <c r="B4" s="1182"/>
      <c r="C4" s="50">
        <v>1</v>
      </c>
      <c r="D4" s="17" t="s">
        <v>446</v>
      </c>
      <c r="E4" s="1026" t="s">
        <v>569</v>
      </c>
      <c r="F4" s="1027"/>
      <c r="G4" s="1027"/>
      <c r="H4" s="1027"/>
      <c r="I4" s="1027"/>
      <c r="J4" s="1028"/>
      <c r="K4" s="118" t="s">
        <v>570</v>
      </c>
    </row>
    <row r="5" spans="2:11" x14ac:dyDescent="0.2">
      <c r="B5" s="1182"/>
      <c r="C5" s="50">
        <v>2</v>
      </c>
      <c r="D5" s="17" t="s">
        <v>593</v>
      </c>
      <c r="E5" s="1026" t="s">
        <v>571</v>
      </c>
      <c r="F5" s="1027"/>
      <c r="G5" s="1027"/>
      <c r="H5" s="1027"/>
      <c r="I5" s="1027"/>
      <c r="J5" s="1028"/>
      <c r="K5" s="118" t="s">
        <v>572</v>
      </c>
    </row>
    <row r="6" spans="2:11" ht="13.5" thickBot="1" x14ac:dyDescent="0.25">
      <c r="B6" s="1182"/>
      <c r="C6" s="51">
        <v>3</v>
      </c>
      <c r="D6" s="47"/>
      <c r="E6" s="1029"/>
      <c r="F6" s="1030"/>
      <c r="G6" s="1030"/>
      <c r="H6" s="1030"/>
      <c r="I6" s="1030"/>
      <c r="J6" s="1031"/>
      <c r="K6" s="119"/>
    </row>
    <row r="7" spans="2:11" x14ac:dyDescent="0.2">
      <c r="B7" s="1183"/>
      <c r="C7" s="1022" t="s">
        <v>406</v>
      </c>
      <c r="D7" s="1023"/>
      <c r="E7" s="91">
        <v>2</v>
      </c>
      <c r="F7" s="61" t="s">
        <v>423</v>
      </c>
      <c r="G7" s="991" t="s">
        <v>333</v>
      </c>
      <c r="H7" s="992"/>
      <c r="I7" s="92">
        <v>3</v>
      </c>
      <c r="J7" s="123"/>
      <c r="K7" s="21" t="s">
        <v>456</v>
      </c>
    </row>
    <row r="8" spans="2:11" ht="13.5" thickBot="1" x14ac:dyDescent="0.25">
      <c r="B8" s="1183"/>
      <c r="C8" s="995" t="s">
        <v>457</v>
      </c>
      <c r="D8" s="996"/>
      <c r="E8" s="14">
        <f>E7*8</f>
        <v>16</v>
      </c>
      <c r="F8" s="62" t="s">
        <v>424</v>
      </c>
      <c r="G8" s="993"/>
      <c r="H8" s="994"/>
      <c r="I8" s="93">
        <v>4</v>
      </c>
      <c r="J8" s="124"/>
      <c r="K8" s="53" t="s">
        <v>332</v>
      </c>
    </row>
    <row r="9" spans="2:11" ht="13.5" thickBot="1" x14ac:dyDescent="0.25">
      <c r="B9" s="1183"/>
      <c r="C9" s="995" t="s">
        <v>460</v>
      </c>
      <c r="D9" s="996"/>
      <c r="E9" s="55">
        <f>E7*I7</f>
        <v>6</v>
      </c>
      <c r="F9" s="56" t="s">
        <v>459</v>
      </c>
      <c r="G9" s="1003" t="s">
        <v>421</v>
      </c>
      <c r="H9" s="1003"/>
      <c r="I9" s="1003"/>
      <c r="J9" s="1003"/>
      <c r="K9" s="1004"/>
    </row>
    <row r="10" spans="2:11" ht="26.25" thickBot="1" x14ac:dyDescent="0.25">
      <c r="B10" s="1183"/>
      <c r="C10" s="997" t="s">
        <v>461</v>
      </c>
      <c r="D10" s="998"/>
      <c r="E10" s="57">
        <f>I8*E7</f>
        <v>8</v>
      </c>
      <c r="F10" s="58" t="s">
        <v>459</v>
      </c>
      <c r="G10" s="65"/>
      <c r="H10" s="63" t="s">
        <v>417</v>
      </c>
      <c r="I10" s="63" t="s">
        <v>419</v>
      </c>
      <c r="J10" s="63" t="s">
        <v>417</v>
      </c>
      <c r="K10" s="392" t="s">
        <v>420</v>
      </c>
    </row>
    <row r="11" spans="2:11" ht="13.5" thickBot="1" x14ac:dyDescent="0.25">
      <c r="B11" s="1182"/>
      <c r="C11" s="1133" t="s">
        <v>407</v>
      </c>
      <c r="D11" s="1134"/>
      <c r="E11" s="1134"/>
      <c r="F11" s="1135"/>
      <c r="G11" s="77" t="s">
        <v>411</v>
      </c>
      <c r="H11" s="127" t="s">
        <v>446</v>
      </c>
      <c r="I11" s="127" t="s">
        <v>446</v>
      </c>
      <c r="J11" s="136" t="s">
        <v>447</v>
      </c>
      <c r="K11" s="135" t="s">
        <v>447</v>
      </c>
    </row>
    <row r="12" spans="2:11" x14ac:dyDescent="0.2">
      <c r="B12" s="1182"/>
      <c r="C12" s="1151" t="s">
        <v>427</v>
      </c>
      <c r="D12" s="1116" t="s">
        <v>573</v>
      </c>
      <c r="E12" s="1116"/>
      <c r="F12" s="1119" t="s">
        <v>455</v>
      </c>
      <c r="G12" s="70" t="s">
        <v>465</v>
      </c>
      <c r="H12" s="391">
        <v>4</v>
      </c>
      <c r="I12" s="49">
        <v>4</v>
      </c>
      <c r="J12" s="391">
        <v>4</v>
      </c>
      <c r="K12" s="76">
        <v>4</v>
      </c>
    </row>
    <row r="13" spans="2:11" x14ac:dyDescent="0.2">
      <c r="B13" s="1182"/>
      <c r="C13" s="1152"/>
      <c r="D13" s="1173" t="s">
        <v>574</v>
      </c>
      <c r="E13" s="1173"/>
      <c r="F13" s="1120"/>
      <c r="G13" s="1009" t="s">
        <v>412</v>
      </c>
      <c r="H13" s="1163" t="s">
        <v>575</v>
      </c>
      <c r="I13" s="1185"/>
      <c r="J13" s="1012" t="s">
        <v>594</v>
      </c>
      <c r="K13" s="1169" t="s">
        <v>589</v>
      </c>
    </row>
    <row r="14" spans="2:11" x14ac:dyDescent="0.2">
      <c r="B14" s="1182"/>
      <c r="C14" s="1152"/>
      <c r="D14" s="989" t="s">
        <v>577</v>
      </c>
      <c r="E14" s="990"/>
      <c r="F14" s="1120"/>
      <c r="G14" s="1010"/>
      <c r="H14" s="1165"/>
      <c r="I14" s="1186"/>
      <c r="J14" s="1013"/>
      <c r="K14" s="1170"/>
    </row>
    <row r="15" spans="2:11" x14ac:dyDescent="0.2">
      <c r="B15" s="1182"/>
      <c r="C15" s="1152"/>
      <c r="D15" s="1174" t="s">
        <v>578</v>
      </c>
      <c r="E15" s="1174"/>
      <c r="F15" s="1120"/>
      <c r="G15" s="1011"/>
      <c r="H15" s="1167"/>
      <c r="I15" s="1187"/>
      <c r="J15" s="1014"/>
      <c r="K15" s="1171"/>
    </row>
    <row r="16" spans="2:11" x14ac:dyDescent="0.2">
      <c r="B16" s="1182"/>
      <c r="C16" s="1152"/>
      <c r="D16" s="1034" t="s">
        <v>187</v>
      </c>
      <c r="E16" s="1035"/>
      <c r="F16" s="1120"/>
      <c r="G16" s="71" t="s">
        <v>414</v>
      </c>
      <c r="H16" s="29">
        <v>4</v>
      </c>
      <c r="I16" s="29">
        <v>4</v>
      </c>
      <c r="J16" s="393">
        <v>6</v>
      </c>
      <c r="K16" s="67">
        <v>6</v>
      </c>
    </row>
    <row r="17" spans="2:11" ht="13.5" thickBot="1" x14ac:dyDescent="0.25">
      <c r="B17" s="1182"/>
      <c r="C17" s="1153"/>
      <c r="D17" s="1117"/>
      <c r="E17" s="1118"/>
      <c r="F17" s="1121"/>
      <c r="G17" s="72" t="s">
        <v>413</v>
      </c>
      <c r="H17" s="29">
        <v>2</v>
      </c>
      <c r="I17" s="29">
        <v>2</v>
      </c>
      <c r="J17" s="393">
        <v>2</v>
      </c>
      <c r="K17" s="67">
        <v>3</v>
      </c>
    </row>
    <row r="18" spans="2:11" ht="13.5" thickBot="1" x14ac:dyDescent="0.25">
      <c r="B18" s="1182"/>
      <c r="C18" s="1151" t="s">
        <v>428</v>
      </c>
      <c r="D18" s="1172" t="s">
        <v>579</v>
      </c>
      <c r="E18" s="1172"/>
      <c r="F18" s="1119" t="s">
        <v>455</v>
      </c>
      <c r="G18" s="105" t="s">
        <v>318</v>
      </c>
      <c r="H18" s="106" t="s">
        <v>322</v>
      </c>
      <c r="I18" s="106" t="s">
        <v>322</v>
      </c>
      <c r="J18" s="126" t="s">
        <v>361</v>
      </c>
      <c r="K18" s="107" t="s">
        <v>322</v>
      </c>
    </row>
    <row r="19" spans="2:11" x14ac:dyDescent="0.2">
      <c r="B19" s="1182"/>
      <c r="C19" s="1152"/>
      <c r="D19" s="989" t="s">
        <v>580</v>
      </c>
      <c r="E19" s="990"/>
      <c r="F19" s="1120"/>
      <c r="G19" s="108" t="s">
        <v>408</v>
      </c>
      <c r="H19" s="160" t="s">
        <v>595</v>
      </c>
      <c r="I19" s="161"/>
      <c r="J19" s="114"/>
      <c r="K19" s="110"/>
    </row>
    <row r="20" spans="2:11" ht="13.5" thickBot="1" x14ac:dyDescent="0.25">
      <c r="B20" s="1182"/>
      <c r="C20" s="1152"/>
      <c r="D20" s="1034" t="s">
        <v>582</v>
      </c>
      <c r="E20" s="1035"/>
      <c r="F20" s="1120"/>
      <c r="G20" s="72" t="s">
        <v>409</v>
      </c>
      <c r="H20" s="52"/>
      <c r="I20" s="52" t="s">
        <v>250</v>
      </c>
      <c r="J20" s="66"/>
      <c r="K20" s="94"/>
    </row>
    <row r="21" spans="2:11" x14ac:dyDescent="0.2">
      <c r="B21" s="1182"/>
      <c r="C21" s="1152"/>
      <c r="D21" s="1034"/>
      <c r="E21" s="1035"/>
      <c r="F21" s="1120"/>
      <c r="G21" s="72" t="s">
        <v>410</v>
      </c>
      <c r="H21" s="52"/>
      <c r="I21" s="10"/>
      <c r="J21" s="160" t="s">
        <v>595</v>
      </c>
      <c r="K21" s="94"/>
    </row>
    <row r="22" spans="2:11" x14ac:dyDescent="0.2">
      <c r="B22" s="1182"/>
      <c r="C22" s="1152"/>
      <c r="D22" s="1034"/>
      <c r="E22" s="1035"/>
      <c r="F22" s="1120"/>
      <c r="G22" s="72" t="s">
        <v>415</v>
      </c>
      <c r="H22" s="52"/>
      <c r="I22" s="52"/>
      <c r="J22" s="66"/>
      <c r="K22" s="94" t="s">
        <v>250</v>
      </c>
    </row>
    <row r="23" spans="2:11" ht="13.5" thickBot="1" x14ac:dyDescent="0.25">
      <c r="B23" s="1182"/>
      <c r="C23" s="1153"/>
      <c r="D23" s="1117" t="s">
        <v>194</v>
      </c>
      <c r="E23" s="1118"/>
      <c r="F23" s="1121"/>
      <c r="G23" s="73" t="s">
        <v>416</v>
      </c>
      <c r="H23" s="95"/>
      <c r="I23" s="95"/>
      <c r="J23" s="116"/>
      <c r="K23" s="96"/>
    </row>
    <row r="24" spans="2:11" ht="13.5" thickBot="1" x14ac:dyDescent="0.25">
      <c r="B24" s="1155" t="s">
        <v>426</v>
      </c>
      <c r="C24" s="1158" t="s">
        <v>330</v>
      </c>
      <c r="D24" s="1159"/>
      <c r="E24" s="1159"/>
      <c r="F24" s="1159"/>
      <c r="G24" s="159" t="s">
        <v>430</v>
      </c>
      <c r="H24" s="1160" t="s">
        <v>331</v>
      </c>
      <c r="I24" s="1161"/>
      <c r="J24" s="1161"/>
      <c r="K24" s="1162"/>
    </row>
    <row r="25" spans="2:11" x14ac:dyDescent="0.2">
      <c r="B25" s="1156"/>
      <c r="C25" s="879" t="s">
        <v>366</v>
      </c>
      <c r="D25" s="880"/>
      <c r="E25" s="880"/>
      <c r="F25" s="880"/>
      <c r="G25" s="1137" t="s">
        <v>319</v>
      </c>
      <c r="H25" s="130" t="s">
        <v>362</v>
      </c>
      <c r="I25" s="128" t="s">
        <v>363</v>
      </c>
      <c r="J25" s="129" t="s">
        <v>325</v>
      </c>
      <c r="K25" s="131" t="s">
        <v>364</v>
      </c>
    </row>
    <row r="26" spans="2:11" x14ac:dyDescent="0.2">
      <c r="B26" s="1156"/>
      <c r="C26" s="1150"/>
      <c r="D26" s="882"/>
      <c r="E26" s="882"/>
      <c r="F26" s="882"/>
      <c r="G26" s="1138"/>
      <c r="H26" s="132" t="s">
        <v>327</v>
      </c>
      <c r="I26" s="78" t="s">
        <v>326</v>
      </c>
      <c r="J26" s="390" t="s">
        <v>365</v>
      </c>
      <c r="K26" s="133" t="s">
        <v>328</v>
      </c>
    </row>
    <row r="27" spans="2:11" x14ac:dyDescent="0.2">
      <c r="B27" s="1156"/>
      <c r="C27" s="881"/>
      <c r="D27" s="882"/>
      <c r="E27" s="882"/>
      <c r="F27" s="882"/>
      <c r="G27" s="1139" t="s">
        <v>320</v>
      </c>
      <c r="H27" s="132" t="s">
        <v>365</v>
      </c>
      <c r="I27" s="390" t="s">
        <v>328</v>
      </c>
      <c r="J27" s="78" t="s">
        <v>326</v>
      </c>
      <c r="K27" s="133" t="s">
        <v>327</v>
      </c>
    </row>
    <row r="28" spans="2:11" ht="13.5" thickBot="1" x14ac:dyDescent="0.25">
      <c r="B28" s="1157"/>
      <c r="C28" s="883"/>
      <c r="D28" s="884"/>
      <c r="E28" s="884"/>
      <c r="F28" s="884"/>
      <c r="G28" s="1140"/>
      <c r="H28" s="134" t="s">
        <v>328</v>
      </c>
      <c r="I28" s="86" t="s">
        <v>365</v>
      </c>
      <c r="J28" s="86" t="s">
        <v>327</v>
      </c>
      <c r="K28" s="82" t="s">
        <v>326</v>
      </c>
    </row>
    <row r="29" spans="2:11" x14ac:dyDescent="0.2">
      <c r="C29" s="868"/>
      <c r="D29" s="868"/>
      <c r="E29" s="868"/>
      <c r="F29" s="868"/>
      <c r="G29" s="868"/>
      <c r="H29" s="868"/>
      <c r="I29" s="868"/>
      <c r="J29" s="868"/>
      <c r="K29" s="868"/>
    </row>
  </sheetData>
  <mergeCells count="41">
    <mergeCell ref="C29:K29"/>
    <mergeCell ref="B24:B28"/>
    <mergeCell ref="C24:F24"/>
    <mergeCell ref="H24:K24"/>
    <mergeCell ref="C25:F28"/>
    <mergeCell ref="G25:G26"/>
    <mergeCell ref="G27:G28"/>
    <mergeCell ref="C18:C23"/>
    <mergeCell ref="D18:E18"/>
    <mergeCell ref="F18:F23"/>
    <mergeCell ref="D19:E19"/>
    <mergeCell ref="D20:E20"/>
    <mergeCell ref="D21:E21"/>
    <mergeCell ref="D22:E22"/>
    <mergeCell ref="D23:E23"/>
    <mergeCell ref="J13:J15"/>
    <mergeCell ref="K13:K15"/>
    <mergeCell ref="D14:E14"/>
    <mergeCell ref="D15:E15"/>
    <mergeCell ref="D16:E16"/>
    <mergeCell ref="D12:E12"/>
    <mergeCell ref="F12:F17"/>
    <mergeCell ref="D13:E13"/>
    <mergeCell ref="G13:G15"/>
    <mergeCell ref="H13:I15"/>
    <mergeCell ref="B2:D2"/>
    <mergeCell ref="E2:K2"/>
    <mergeCell ref="B3:B23"/>
    <mergeCell ref="H3:J3"/>
    <mergeCell ref="E4:J4"/>
    <mergeCell ref="E5:J5"/>
    <mergeCell ref="E6:J6"/>
    <mergeCell ref="C7:D7"/>
    <mergeCell ref="G7:H8"/>
    <mergeCell ref="C8:D8"/>
    <mergeCell ref="D17:E17"/>
    <mergeCell ref="C9:D9"/>
    <mergeCell ref="G9:K9"/>
    <mergeCell ref="C10:D10"/>
    <mergeCell ref="C11:F11"/>
    <mergeCell ref="C12:C17"/>
  </mergeCells>
  <pageMargins left="0.75" right="0.75" top="1" bottom="1" header="0.5" footer="0.5"/>
  <extLst>
    <ext xmlns:mx="http://schemas.microsoft.com/office/mac/excel/2008/main" uri="{64002731-A6B0-56B0-2670-7721B7C09600}">
      <mx:PLV Mode="0" OnePage="0" WScale="0"/>
    </ext>
  </extLst>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6"/>
  <dimension ref="A1"/>
  <sheetViews>
    <sheetView workbookViewId="0">
      <selection activeCell="N80" sqref="N80"/>
    </sheetView>
  </sheetViews>
  <sheetFormatPr baseColWidth="10" defaultRowHeight="12.75" x14ac:dyDescent="0.2"/>
  <sheetData/>
  <pageMargins left="0.75" right="0.75" top="1" bottom="1" header="0.5" footer="0.5"/>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20">
    <tabColor rgb="FF00B0F0"/>
    <pageSetUpPr fitToPage="1"/>
  </sheetPr>
  <dimension ref="B2:AC44"/>
  <sheetViews>
    <sheetView showGridLines="0" zoomScaleNormal="100" zoomScalePageLayoutView="200" workbookViewId="0">
      <selection activeCell="S22" sqref="S22"/>
    </sheetView>
  </sheetViews>
  <sheetFormatPr baseColWidth="10" defaultRowHeight="20.25" customHeight="1" x14ac:dyDescent="0.2"/>
  <cols>
    <col min="1" max="1" width="3.1640625" customWidth="1"/>
    <col min="2" max="2" width="3.6640625" customWidth="1"/>
    <col min="3" max="3" width="11.5" style="461" customWidth="1"/>
    <col min="4" max="4" width="83.6640625" style="461" customWidth="1"/>
    <col min="5" max="5" width="8.83203125" style="461" bestFit="1" customWidth="1"/>
    <col min="6" max="6" width="4.1640625" style="461" customWidth="1"/>
    <col min="7" max="7" width="10.33203125" style="461" hidden="1" customWidth="1"/>
    <col min="8" max="9" width="5" customWidth="1"/>
    <col min="10" max="10" width="6.33203125" customWidth="1"/>
    <col min="11" max="13" width="15" customWidth="1"/>
    <col min="14" max="21" width="6.5" customWidth="1"/>
  </cols>
  <sheetData>
    <row r="2" spans="2:29" ht="45" customHeight="1" x14ac:dyDescent="0.2">
      <c r="B2" s="527"/>
      <c r="C2" s="748" t="s">
        <v>653</v>
      </c>
      <c r="D2" s="748"/>
      <c r="E2" s="748"/>
      <c r="F2" s="748"/>
      <c r="G2" s="748"/>
      <c r="H2" s="748"/>
      <c r="I2" s="748"/>
      <c r="J2" s="748"/>
      <c r="K2" s="748"/>
      <c r="L2" s="748"/>
      <c r="M2" s="748"/>
      <c r="N2" s="528"/>
    </row>
    <row r="3" spans="2:29" ht="11.25" customHeight="1" x14ac:dyDescent="0.2">
      <c r="B3" s="529"/>
      <c r="C3" s="530"/>
      <c r="D3" s="530"/>
      <c r="E3" s="530"/>
      <c r="F3" s="530"/>
      <c r="G3" s="530"/>
      <c r="H3" s="530"/>
      <c r="I3" s="530"/>
      <c r="J3" s="530"/>
      <c r="K3" s="530"/>
      <c r="L3" s="530"/>
      <c r="M3" s="530"/>
      <c r="N3" s="535"/>
    </row>
    <row r="4" spans="2:29" s="454" customFormat="1" ht="16.5" customHeight="1" thickBot="1" x14ac:dyDescent="0.3">
      <c r="B4" s="529"/>
      <c r="C4" s="755" t="s">
        <v>562</v>
      </c>
      <c r="D4" s="756" t="s">
        <v>566</v>
      </c>
      <c r="E4" s="757"/>
      <c r="F4" s="758"/>
      <c r="G4" s="604"/>
      <c r="H4" s="534"/>
      <c r="I4" s="538"/>
      <c r="J4" s="539"/>
      <c r="K4" s="540"/>
      <c r="L4" s="538"/>
      <c r="M4" s="538"/>
      <c r="N4" s="542"/>
      <c r="O4" s="455"/>
      <c r="P4" s="455"/>
      <c r="Q4" s="455"/>
      <c r="R4" s="455"/>
      <c r="S4" s="455"/>
      <c r="T4" s="455"/>
      <c r="U4"/>
      <c r="V4"/>
      <c r="W4"/>
      <c r="X4"/>
      <c r="Y4"/>
      <c r="Z4"/>
      <c r="AA4"/>
      <c r="AB4"/>
      <c r="AC4"/>
    </row>
    <row r="5" spans="2:29" s="454" customFormat="1" ht="16.5" customHeight="1" thickBot="1" x14ac:dyDescent="0.3">
      <c r="B5" s="529"/>
      <c r="C5" s="755"/>
      <c r="D5" s="761" t="s">
        <v>567</v>
      </c>
      <c r="E5" s="762"/>
      <c r="F5" s="763"/>
      <c r="G5" s="605"/>
      <c r="H5" s="534"/>
      <c r="I5" s="550"/>
      <c r="J5" s="551"/>
      <c r="K5" s="749" t="s">
        <v>625</v>
      </c>
      <c r="L5" s="750"/>
      <c r="M5" s="751"/>
      <c r="N5" s="542"/>
      <c r="O5" s="455"/>
      <c r="P5" s="455"/>
      <c r="Q5" s="455"/>
      <c r="R5" s="455"/>
      <c r="S5" s="455"/>
      <c r="T5" s="455"/>
      <c r="U5"/>
      <c r="V5"/>
      <c r="W5"/>
      <c r="X5"/>
      <c r="Y5"/>
      <c r="Z5"/>
      <c r="AA5"/>
      <c r="AB5"/>
      <c r="AC5"/>
    </row>
    <row r="6" spans="2:29" s="454" customFormat="1" ht="16.5" customHeight="1" thickBot="1" x14ac:dyDescent="0.3">
      <c r="B6" s="529"/>
      <c r="C6" s="755"/>
      <c r="D6" s="764"/>
      <c r="E6" s="765"/>
      <c r="F6" s="766"/>
      <c r="G6" s="605"/>
      <c r="H6" s="534"/>
      <c r="I6" s="550"/>
      <c r="J6" s="521"/>
      <c r="K6" s="522" t="s">
        <v>654</v>
      </c>
      <c r="L6" s="522" t="s">
        <v>655</v>
      </c>
      <c r="M6" s="523" t="s">
        <v>656</v>
      </c>
      <c r="N6" s="542"/>
      <c r="O6" s="455"/>
      <c r="P6" s="455"/>
      <c r="Q6" s="455"/>
      <c r="R6" s="455"/>
      <c r="S6" s="455"/>
      <c r="T6" s="455"/>
      <c r="U6"/>
      <c r="V6"/>
      <c r="W6"/>
      <c r="X6"/>
      <c r="Y6"/>
      <c r="Z6"/>
      <c r="AA6"/>
      <c r="AB6"/>
      <c r="AC6"/>
    </row>
    <row r="7" spans="2:29" s="454" customFormat="1" ht="16.5" customHeight="1" x14ac:dyDescent="0.25">
      <c r="B7" s="529"/>
      <c r="C7" s="531"/>
      <c r="D7" s="531"/>
      <c r="E7" s="531"/>
      <c r="F7" s="531"/>
      <c r="G7" s="531"/>
      <c r="H7" s="534"/>
      <c r="I7" s="752" t="s">
        <v>626</v>
      </c>
      <c r="J7" s="524" t="s">
        <v>627</v>
      </c>
      <c r="K7" s="556" t="str">
        <f>IF(F8&amp;F9&lt;&gt;"",F8&amp;F9,"")</f>
        <v>X</v>
      </c>
      <c r="L7" s="556" t="str">
        <f>IF(F10&lt;&gt;"",F10,"")</f>
        <v/>
      </c>
      <c r="M7" s="557" t="str">
        <f>IF(F11&lt;&gt;"",F11,"")</f>
        <v/>
      </c>
      <c r="N7" s="542"/>
      <c r="O7" s="455">
        <f>IF(K7&lt;&gt;"",K$17,10)</f>
        <v>3.5</v>
      </c>
      <c r="P7" s="455">
        <f t="shared" ref="P7:Q12" si="0">IF(L7&lt;&gt;"",L$17,10)</f>
        <v>10</v>
      </c>
      <c r="Q7" s="455">
        <f t="shared" si="0"/>
        <v>10</v>
      </c>
      <c r="R7" s="455"/>
      <c r="S7" s="455"/>
      <c r="T7" s="455"/>
      <c r="U7"/>
      <c r="V7"/>
      <c r="W7"/>
      <c r="X7"/>
      <c r="Y7"/>
      <c r="Z7"/>
      <c r="AA7"/>
      <c r="AB7"/>
      <c r="AC7"/>
    </row>
    <row r="8" spans="2:29" s="454" customFormat="1" ht="19.5" customHeight="1" x14ac:dyDescent="0.3">
      <c r="B8" s="529"/>
      <c r="C8" s="552" t="s">
        <v>726</v>
      </c>
      <c r="D8" s="553" t="s">
        <v>431</v>
      </c>
      <c r="E8" s="759" t="s">
        <v>563</v>
      </c>
      <c r="F8" s="555" t="s">
        <v>639</v>
      </c>
      <c r="G8" s="606" t="str">
        <f>IF(F8&lt;&gt;"",C8&amp;"/","")</f>
        <v>CI 01/</v>
      </c>
      <c r="H8" s="534"/>
      <c r="I8" s="753"/>
      <c r="J8" s="525" t="s">
        <v>629</v>
      </c>
      <c r="K8" s="558"/>
      <c r="L8" s="558" t="str">
        <f>IF(F12&lt;&gt;"",F12,"")</f>
        <v/>
      </c>
      <c r="M8" s="559" t="str">
        <f>IF(F13&lt;&gt;"",F13,"")</f>
        <v>X</v>
      </c>
      <c r="N8" s="542"/>
      <c r="O8" s="455">
        <f t="shared" ref="O8:O12" si="1">IF(K8&lt;&gt;"",K$17,10)</f>
        <v>10</v>
      </c>
      <c r="P8" s="455">
        <f t="shared" si="0"/>
        <v>10</v>
      </c>
      <c r="Q8" s="455">
        <f t="shared" si="0"/>
        <v>1.5</v>
      </c>
      <c r="R8" s="455"/>
      <c r="S8" s="455"/>
      <c r="T8" s="455"/>
      <c r="U8"/>
      <c r="V8"/>
      <c r="W8"/>
      <c r="X8"/>
      <c r="Y8"/>
      <c r="Z8"/>
      <c r="AA8"/>
      <c r="AB8"/>
      <c r="AC8"/>
    </row>
    <row r="9" spans="2:29" s="454" customFormat="1" ht="19.5" customHeight="1" x14ac:dyDescent="0.25">
      <c r="B9" s="529"/>
      <c r="C9" s="552" t="s">
        <v>727</v>
      </c>
      <c r="D9" s="553" t="s">
        <v>434</v>
      </c>
      <c r="E9" s="760"/>
      <c r="F9" s="555"/>
      <c r="G9" s="606" t="str">
        <f t="shared" ref="G9:G22" si="2">IF(F9&lt;&gt;"",C9&amp;"/","")</f>
        <v/>
      </c>
      <c r="H9" s="534"/>
      <c r="I9" s="753"/>
      <c r="J9" s="524" t="s">
        <v>630</v>
      </c>
      <c r="K9" s="556" t="str">
        <f>IF(F14&lt;&gt;"",F14,"")</f>
        <v/>
      </c>
      <c r="L9" s="556" t="str">
        <f>IF(F15&lt;&gt;"",F15,"")</f>
        <v/>
      </c>
      <c r="M9" s="557" t="str">
        <f>IF(F16&lt;&gt;"",F16,"")</f>
        <v/>
      </c>
      <c r="N9" s="542"/>
      <c r="O9" s="455">
        <f t="shared" si="1"/>
        <v>10</v>
      </c>
      <c r="P9" s="455">
        <f t="shared" si="0"/>
        <v>10</v>
      </c>
      <c r="Q9" s="455">
        <f t="shared" si="0"/>
        <v>10</v>
      </c>
      <c r="R9" s="455"/>
      <c r="S9" s="455"/>
      <c r="T9" s="455"/>
      <c r="U9"/>
      <c r="V9"/>
      <c r="W9"/>
      <c r="X9"/>
      <c r="Y9"/>
      <c r="Z9"/>
      <c r="AA9"/>
      <c r="AB9"/>
      <c r="AC9"/>
    </row>
    <row r="10" spans="2:29" s="454" customFormat="1" ht="19.5" customHeight="1" x14ac:dyDescent="0.3">
      <c r="B10" s="529"/>
      <c r="C10" s="552" t="s">
        <v>728</v>
      </c>
      <c r="D10" s="553" t="s">
        <v>350</v>
      </c>
      <c r="E10" s="456" t="s">
        <v>467</v>
      </c>
      <c r="F10" s="555"/>
      <c r="G10" s="606" t="str">
        <f t="shared" si="2"/>
        <v/>
      </c>
      <c r="H10" s="534"/>
      <c r="I10" s="753"/>
      <c r="J10" s="525" t="s">
        <v>631</v>
      </c>
      <c r="K10" s="558"/>
      <c r="L10" s="558" t="str">
        <f>IF(F17&lt;&gt;"",F17,"")</f>
        <v/>
      </c>
      <c r="M10" s="559" t="str">
        <f>IF(F18&lt;&gt;"",F18,"")</f>
        <v/>
      </c>
      <c r="N10" s="542"/>
      <c r="O10" s="455">
        <f t="shared" si="1"/>
        <v>10</v>
      </c>
      <c r="P10" s="455">
        <f t="shared" si="0"/>
        <v>10</v>
      </c>
      <c r="Q10" s="455">
        <f t="shared" si="0"/>
        <v>10</v>
      </c>
      <c r="R10" s="455"/>
      <c r="S10" s="455"/>
      <c r="T10" s="455"/>
      <c r="U10"/>
      <c r="V10"/>
      <c r="W10"/>
      <c r="X10"/>
      <c r="Y10"/>
      <c r="Z10"/>
      <c r="AA10"/>
      <c r="AB10"/>
      <c r="AC10"/>
    </row>
    <row r="11" spans="2:29" s="454" customFormat="1" ht="19.5" customHeight="1" x14ac:dyDescent="0.25">
      <c r="B11" s="529"/>
      <c r="C11" s="552" t="s">
        <v>729</v>
      </c>
      <c r="D11" s="553" t="s">
        <v>351</v>
      </c>
      <c r="E11" s="457" t="s">
        <v>468</v>
      </c>
      <c r="F11" s="555"/>
      <c r="G11" s="606" t="str">
        <f t="shared" si="2"/>
        <v/>
      </c>
      <c r="H11" s="534"/>
      <c r="I11" s="753"/>
      <c r="J11" s="524" t="s">
        <v>632</v>
      </c>
      <c r="K11" s="556" t="str">
        <f>IF(F19&lt;&gt;"",F19,"")</f>
        <v/>
      </c>
      <c r="L11" s="556" t="str">
        <f>IF(F20&lt;&gt;"",F20,"")</f>
        <v/>
      </c>
      <c r="M11" s="557" t="str">
        <f>IF(F21&lt;&gt;"",F21,"")</f>
        <v/>
      </c>
      <c r="N11" s="542"/>
      <c r="O11" s="455">
        <f t="shared" si="1"/>
        <v>10</v>
      </c>
      <c r="P11" s="455">
        <f t="shared" si="0"/>
        <v>10</v>
      </c>
      <c r="Q11" s="455">
        <f t="shared" si="0"/>
        <v>10</v>
      </c>
      <c r="R11" s="455"/>
      <c r="S11" s="455"/>
      <c r="T11" s="455"/>
      <c r="U11"/>
      <c r="V11"/>
      <c r="W11"/>
      <c r="X11"/>
      <c r="Y11"/>
      <c r="Z11"/>
      <c r="AA11"/>
      <c r="AB11"/>
      <c r="AC11"/>
    </row>
    <row r="12" spans="2:29" s="454" customFormat="1" ht="19.5" customHeight="1" thickBot="1" x14ac:dyDescent="0.35">
      <c r="B12" s="529"/>
      <c r="C12" s="552" t="s">
        <v>730</v>
      </c>
      <c r="D12" s="553" t="s">
        <v>248</v>
      </c>
      <c r="E12" s="458" t="s">
        <v>539</v>
      </c>
      <c r="F12" s="555"/>
      <c r="G12" s="606" t="str">
        <f t="shared" si="2"/>
        <v/>
      </c>
      <c r="H12" s="534"/>
      <c r="I12" s="754"/>
      <c r="J12" s="526" t="s">
        <v>633</v>
      </c>
      <c r="K12" s="560"/>
      <c r="L12" s="560"/>
      <c r="M12" s="561"/>
      <c r="N12" s="542"/>
      <c r="O12" s="455">
        <f t="shared" si="1"/>
        <v>10</v>
      </c>
      <c r="P12" s="455">
        <f t="shared" si="0"/>
        <v>10</v>
      </c>
      <c r="Q12" s="455">
        <f t="shared" si="0"/>
        <v>10</v>
      </c>
      <c r="R12" s="455"/>
      <c r="S12" s="455"/>
      <c r="T12" s="455"/>
      <c r="U12"/>
      <c r="V12"/>
      <c r="W12"/>
      <c r="X12"/>
      <c r="Y12"/>
      <c r="Z12"/>
      <c r="AA12"/>
      <c r="AB12"/>
      <c r="AC12"/>
    </row>
    <row r="13" spans="2:29" s="454" customFormat="1" ht="19.5" customHeight="1" x14ac:dyDescent="0.25">
      <c r="B13" s="529"/>
      <c r="C13" s="552" t="s">
        <v>731</v>
      </c>
      <c r="D13" s="553" t="s">
        <v>555</v>
      </c>
      <c r="E13" s="459" t="s">
        <v>469</v>
      </c>
      <c r="F13" s="555" t="s">
        <v>639</v>
      </c>
      <c r="G13" s="606" t="str">
        <f t="shared" si="2"/>
        <v>CI 06/</v>
      </c>
      <c r="H13" s="534"/>
      <c r="I13" s="538"/>
      <c r="J13" s="539"/>
      <c r="K13" s="540"/>
      <c r="L13" s="538"/>
      <c r="M13" s="541"/>
      <c r="N13" s="542"/>
      <c r="O13" s="455"/>
      <c r="P13" s="455"/>
      <c r="Q13" s="455"/>
      <c r="R13" s="455"/>
      <c r="S13" s="455"/>
      <c r="T13" s="455"/>
      <c r="U13"/>
      <c r="V13"/>
      <c r="W13"/>
      <c r="X13"/>
      <c r="Y13"/>
      <c r="Z13"/>
      <c r="AA13"/>
      <c r="AB13"/>
      <c r="AC13"/>
    </row>
    <row r="14" spans="2:29" s="454" customFormat="1" ht="19.5" customHeight="1" x14ac:dyDescent="0.25">
      <c r="B14" s="529"/>
      <c r="C14" s="552" t="s">
        <v>732</v>
      </c>
      <c r="D14" s="553" t="s">
        <v>435</v>
      </c>
      <c r="E14" s="460" t="s">
        <v>513</v>
      </c>
      <c r="F14" s="555"/>
      <c r="G14" s="606" t="str">
        <f t="shared" si="2"/>
        <v/>
      </c>
      <c r="H14" s="534"/>
      <c r="I14" s="538"/>
      <c r="J14" s="539"/>
      <c r="K14" s="540"/>
      <c r="L14" s="538"/>
      <c r="M14" s="538"/>
      <c r="N14" s="542"/>
      <c r="O14" s="455"/>
      <c r="P14" s="455"/>
      <c r="Q14" s="455"/>
      <c r="R14" s="455"/>
      <c r="S14" s="455"/>
      <c r="T14" s="455"/>
      <c r="U14"/>
      <c r="V14"/>
      <c r="W14"/>
      <c r="X14"/>
      <c r="Y14"/>
      <c r="Z14"/>
      <c r="AA14"/>
      <c r="AB14"/>
      <c r="AC14"/>
    </row>
    <row r="15" spans="2:29" s="454" customFormat="1" ht="19.5" customHeight="1" x14ac:dyDescent="0.25">
      <c r="B15" s="529"/>
      <c r="C15" s="552" t="s">
        <v>733</v>
      </c>
      <c r="D15" s="553" t="s">
        <v>238</v>
      </c>
      <c r="E15" s="458" t="s">
        <v>514</v>
      </c>
      <c r="F15" s="555"/>
      <c r="G15" s="606" t="str">
        <f t="shared" si="2"/>
        <v/>
      </c>
      <c r="H15" s="534"/>
      <c r="I15" s="538"/>
      <c r="J15" s="539"/>
      <c r="K15" s="540"/>
      <c r="L15" s="538"/>
      <c r="M15" s="538"/>
      <c r="N15" s="543"/>
      <c r="U15"/>
      <c r="V15"/>
      <c r="W15"/>
      <c r="X15"/>
      <c r="Y15"/>
      <c r="Z15"/>
      <c r="AA15"/>
      <c r="AB15"/>
      <c r="AC15"/>
    </row>
    <row r="16" spans="2:29" s="454" customFormat="1" ht="33.75" customHeight="1" x14ac:dyDescent="0.25">
      <c r="B16" s="529"/>
      <c r="C16" s="552" t="s">
        <v>734</v>
      </c>
      <c r="D16" s="553" t="s">
        <v>552</v>
      </c>
      <c r="E16" s="459" t="s">
        <v>515</v>
      </c>
      <c r="F16" s="555"/>
      <c r="G16" s="606" t="str">
        <f t="shared" si="2"/>
        <v/>
      </c>
      <c r="H16" s="534"/>
      <c r="I16" s="538"/>
      <c r="J16" s="539"/>
      <c r="K16" s="544" t="s">
        <v>634</v>
      </c>
      <c r="L16" s="545" t="s">
        <v>635</v>
      </c>
      <c r="M16" s="546" t="s">
        <v>636</v>
      </c>
      <c r="N16" s="543"/>
      <c r="U16"/>
      <c r="V16"/>
      <c r="W16"/>
      <c r="X16"/>
      <c r="Y16"/>
      <c r="Z16"/>
      <c r="AA16"/>
      <c r="AB16"/>
      <c r="AC16"/>
    </row>
    <row r="17" spans="2:29" s="454" customFormat="1" ht="19.5" customHeight="1" x14ac:dyDescent="0.25">
      <c r="B17" s="529"/>
      <c r="C17" s="552" t="s">
        <v>443</v>
      </c>
      <c r="D17" s="553" t="s">
        <v>542</v>
      </c>
      <c r="E17" s="458" t="s">
        <v>516</v>
      </c>
      <c r="F17" s="555"/>
      <c r="G17" s="606" t="str">
        <f t="shared" si="2"/>
        <v/>
      </c>
      <c r="H17" s="534"/>
      <c r="I17" s="538"/>
      <c r="J17" s="539"/>
      <c r="K17" s="547">
        <v>3.5</v>
      </c>
      <c r="L17" s="548">
        <v>2.5</v>
      </c>
      <c r="M17" s="549">
        <v>1.5</v>
      </c>
      <c r="N17" s="543"/>
      <c r="U17"/>
      <c r="V17"/>
      <c r="W17"/>
      <c r="X17"/>
      <c r="Y17"/>
      <c r="Z17"/>
      <c r="AA17"/>
      <c r="AB17"/>
      <c r="AC17"/>
    </row>
    <row r="18" spans="2:29" s="454" customFormat="1" ht="19.5" customHeight="1" x14ac:dyDescent="0.25">
      <c r="B18" s="529"/>
      <c r="C18" s="552" t="s">
        <v>444</v>
      </c>
      <c r="D18" s="553" t="s">
        <v>543</v>
      </c>
      <c r="E18" s="459" t="s">
        <v>517</v>
      </c>
      <c r="F18" s="555"/>
      <c r="G18" s="606" t="str">
        <f t="shared" si="2"/>
        <v/>
      </c>
      <c r="H18" s="534"/>
      <c r="I18" s="538"/>
      <c r="J18" s="539"/>
      <c r="K18" s="540"/>
      <c r="L18" s="538"/>
      <c r="M18" s="538"/>
      <c r="N18" s="543"/>
      <c r="U18"/>
      <c r="V18"/>
      <c r="W18"/>
      <c r="X18"/>
      <c r="Y18"/>
      <c r="Z18"/>
      <c r="AA18"/>
      <c r="AB18"/>
      <c r="AC18"/>
    </row>
    <row r="19" spans="2:29" s="454" customFormat="1" ht="19.5" customHeight="1" x14ac:dyDescent="0.25">
      <c r="B19" s="529"/>
      <c r="C19" s="552" t="s">
        <v>445</v>
      </c>
      <c r="D19" s="553" t="s">
        <v>449</v>
      </c>
      <c r="E19" s="460" t="s">
        <v>518</v>
      </c>
      <c r="F19" s="555"/>
      <c r="G19" s="606" t="str">
        <f t="shared" si="2"/>
        <v/>
      </c>
      <c r="H19" s="534"/>
      <c r="I19" s="538"/>
      <c r="J19" s="539"/>
      <c r="K19" s="540"/>
      <c r="L19" s="538"/>
      <c r="M19" s="538"/>
      <c r="N19" s="543"/>
      <c r="U19"/>
      <c r="V19"/>
      <c r="W19"/>
      <c r="X19"/>
      <c r="Y19"/>
      <c r="Z19"/>
      <c r="AA19"/>
      <c r="AB19"/>
      <c r="AC19"/>
    </row>
    <row r="20" spans="2:29" ht="19.5" customHeight="1" x14ac:dyDescent="0.2">
      <c r="B20" s="529"/>
      <c r="C20" s="552" t="s">
        <v>446</v>
      </c>
      <c r="D20" s="553" t="s">
        <v>541</v>
      </c>
      <c r="E20" s="458" t="s">
        <v>519</v>
      </c>
      <c r="F20" s="555"/>
      <c r="G20" s="606" t="str">
        <f t="shared" si="2"/>
        <v/>
      </c>
      <c r="H20" s="534"/>
      <c r="I20" s="534"/>
      <c r="J20" s="534"/>
      <c r="K20" s="534"/>
      <c r="L20" s="534"/>
      <c r="M20" s="534"/>
      <c r="N20" s="535"/>
    </row>
    <row r="21" spans="2:29" ht="19.5" customHeight="1" x14ac:dyDescent="0.2">
      <c r="B21" s="529"/>
      <c r="C21" s="552" t="s">
        <v>447</v>
      </c>
      <c r="D21" s="553" t="s">
        <v>512</v>
      </c>
      <c r="E21" s="459" t="s">
        <v>538</v>
      </c>
      <c r="F21" s="555"/>
      <c r="G21" s="606" t="str">
        <f t="shared" si="2"/>
        <v/>
      </c>
      <c r="H21" s="534"/>
      <c r="I21" s="534"/>
      <c r="J21" s="534"/>
      <c r="K21" s="534"/>
      <c r="L21" s="534"/>
      <c r="M21" s="534"/>
      <c r="N21" s="535"/>
    </row>
    <row r="22" spans="2:29" ht="19.5" customHeight="1" x14ac:dyDescent="0.2">
      <c r="B22" s="529"/>
      <c r="C22" s="552" t="s">
        <v>448</v>
      </c>
      <c r="D22" s="553" t="s">
        <v>553</v>
      </c>
      <c r="E22" s="460" t="s">
        <v>554</v>
      </c>
      <c r="F22" s="555" t="s">
        <v>639</v>
      </c>
      <c r="G22" s="606" t="str">
        <f t="shared" si="2"/>
        <v>CI 15/</v>
      </c>
      <c r="H22" s="534"/>
      <c r="I22" s="534"/>
      <c r="J22" s="534"/>
      <c r="K22" s="534"/>
      <c r="L22" s="534"/>
      <c r="M22" s="534"/>
      <c r="N22" s="535"/>
    </row>
    <row r="23" spans="2:29" ht="16.5" customHeight="1" x14ac:dyDescent="0.2">
      <c r="B23" s="529"/>
      <c r="C23" s="531"/>
      <c r="D23" s="531"/>
      <c r="E23" s="531"/>
      <c r="F23" s="531"/>
      <c r="G23" s="531"/>
      <c r="H23" s="534"/>
      <c r="I23" s="534"/>
      <c r="J23" s="534"/>
      <c r="K23" s="534"/>
      <c r="L23" s="534"/>
      <c r="M23" s="534"/>
      <c r="N23" s="535"/>
    </row>
    <row r="24" spans="2:29" ht="16.5" customHeight="1" x14ac:dyDescent="0.2">
      <c r="B24" s="529"/>
      <c r="C24" s="513"/>
      <c r="D24" s="554" t="s">
        <v>564</v>
      </c>
      <c r="E24" s="531"/>
      <c r="F24" s="531"/>
      <c r="G24" s="531"/>
      <c r="H24" s="534"/>
      <c r="I24" s="534"/>
      <c r="J24" s="534"/>
      <c r="K24" s="534"/>
      <c r="L24" s="534"/>
      <c r="M24" s="534"/>
      <c r="N24" s="535"/>
    </row>
    <row r="25" spans="2:29" ht="20.25" customHeight="1" x14ac:dyDescent="0.2">
      <c r="B25" s="529"/>
      <c r="C25" s="462"/>
      <c r="D25" s="554" t="s">
        <v>596</v>
      </c>
      <c r="E25" s="531"/>
      <c r="F25" s="531"/>
      <c r="G25" s="531"/>
      <c r="H25" s="534"/>
      <c r="I25" s="534"/>
      <c r="J25" s="534"/>
      <c r="K25" s="534"/>
      <c r="L25" s="534"/>
      <c r="M25" s="534"/>
      <c r="N25" s="535"/>
    </row>
    <row r="26" spans="2:29" ht="20.25" customHeight="1" x14ac:dyDescent="0.2">
      <c r="B26" s="529"/>
      <c r="C26" s="463"/>
      <c r="D26" s="554" t="s">
        <v>565</v>
      </c>
      <c r="E26" s="531"/>
      <c r="F26" s="531"/>
      <c r="G26" s="531"/>
      <c r="H26" s="534"/>
      <c r="I26" s="534"/>
      <c r="J26" s="534"/>
      <c r="K26" s="534"/>
      <c r="L26" s="534"/>
      <c r="M26" s="534"/>
      <c r="N26" s="535"/>
    </row>
    <row r="27" spans="2:29" ht="20.25" customHeight="1" x14ac:dyDescent="0.2">
      <c r="B27" s="529"/>
      <c r="C27" s="531"/>
      <c r="D27" s="531"/>
      <c r="E27" s="531"/>
      <c r="F27" s="531"/>
      <c r="G27" s="531"/>
      <c r="H27" s="534"/>
      <c r="I27" s="534"/>
      <c r="J27" s="534"/>
      <c r="K27" s="534"/>
      <c r="L27" s="534"/>
      <c r="M27" s="534"/>
      <c r="N27" s="535"/>
    </row>
    <row r="28" spans="2:29" ht="9" customHeight="1" x14ac:dyDescent="0.2">
      <c r="B28" s="532"/>
      <c r="C28" s="533"/>
      <c r="D28" s="533"/>
      <c r="E28" s="533"/>
      <c r="F28" s="533"/>
      <c r="G28" s="533"/>
      <c r="H28" s="536"/>
      <c r="I28" s="536"/>
      <c r="J28" s="536"/>
      <c r="K28" s="536"/>
      <c r="L28" s="536"/>
      <c r="M28" s="536"/>
      <c r="N28" s="537"/>
    </row>
    <row r="30" spans="2:29" ht="20.25" customHeight="1" x14ac:dyDescent="0.2">
      <c r="C30" s="461" t="str">
        <f>G8&amp;G9&amp;G10&amp;G11&amp;G12&amp;G13&amp;G14&amp;G15&amp;G16&amp;G17&amp;G18&amp;G19&amp;G20&amp;G21&amp;G22</f>
        <v>CI 01/CI 06/CI 15/</v>
      </c>
    </row>
    <row r="33" spans="4:4" ht="20.25" customHeight="1" x14ac:dyDescent="0.2">
      <c r="D33"/>
    </row>
    <row r="34" spans="4:4" ht="20.25" customHeight="1" x14ac:dyDescent="0.2">
      <c r="D34"/>
    </row>
    <row r="35" spans="4:4" ht="20.25" customHeight="1" x14ac:dyDescent="0.2">
      <c r="D35"/>
    </row>
    <row r="36" spans="4:4" ht="20.25" customHeight="1" x14ac:dyDescent="0.2">
      <c r="D36"/>
    </row>
    <row r="37" spans="4:4" ht="20.25" customHeight="1" x14ac:dyDescent="0.2">
      <c r="D37"/>
    </row>
    <row r="38" spans="4:4" ht="20.25" customHeight="1" x14ac:dyDescent="0.2">
      <c r="D38"/>
    </row>
    <row r="39" spans="4:4" ht="20.25" customHeight="1" x14ac:dyDescent="0.2">
      <c r="D39"/>
    </row>
    <row r="40" spans="4:4" ht="20.25" customHeight="1" x14ac:dyDescent="0.2">
      <c r="D40"/>
    </row>
    <row r="41" spans="4:4" ht="20.25" customHeight="1" x14ac:dyDescent="0.2">
      <c r="D41"/>
    </row>
    <row r="42" spans="4:4" ht="20.25" customHeight="1" x14ac:dyDescent="0.2">
      <c r="D42"/>
    </row>
    <row r="43" spans="4:4" ht="20.25" customHeight="1" x14ac:dyDescent="0.2">
      <c r="D43"/>
    </row>
    <row r="44" spans="4:4" ht="20.25" customHeight="1" x14ac:dyDescent="0.2">
      <c r="D44"/>
    </row>
  </sheetData>
  <mergeCells count="7">
    <mergeCell ref="C2:M2"/>
    <mergeCell ref="K5:M5"/>
    <mergeCell ref="I7:I12"/>
    <mergeCell ref="C4:C6"/>
    <mergeCell ref="D4:F4"/>
    <mergeCell ref="E8:E9"/>
    <mergeCell ref="D5:F6"/>
  </mergeCells>
  <conditionalFormatting sqref="C8:D22">
    <cfRule type="expression" dxfId="166" priority="1">
      <formula>$F8&lt;&gt;""</formula>
    </cfRule>
  </conditionalFormatting>
  <pageMargins left="0.59" right="0.59" top="1.5748031496062993" bottom="1.5748031496062993" header="0.39000000000000007" footer="0.39000000000000007"/>
  <pageSetup paperSize="11" scale="90" orientation="landscape" horizontalDpi="4294967292" verticalDpi="4294967292"/>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7"/>
  <dimension ref="A1:T14"/>
  <sheetViews>
    <sheetView view="pageLayout" zoomScale="125" zoomScalePageLayoutView="125" workbookViewId="0">
      <selection activeCell="B16" sqref="B16"/>
    </sheetView>
  </sheetViews>
  <sheetFormatPr baseColWidth="10" defaultRowHeight="12.75" x14ac:dyDescent="0.2"/>
  <cols>
    <col min="1" max="1" width="20.6640625" customWidth="1"/>
    <col min="2" max="2" width="27" bestFit="1" customWidth="1"/>
    <col min="3" max="3" width="7" customWidth="1"/>
    <col min="4" max="20" width="3" bestFit="1" customWidth="1"/>
  </cols>
  <sheetData>
    <row r="1" spans="1:20" x14ac:dyDescent="0.2">
      <c r="D1" s="4"/>
      <c r="E1" s="4"/>
      <c r="F1" s="4"/>
      <c r="G1" s="4"/>
      <c r="H1" s="4"/>
      <c r="I1" s="4"/>
      <c r="J1" s="2"/>
      <c r="K1" s="2"/>
      <c r="L1" s="2"/>
      <c r="M1" s="2"/>
      <c r="N1" s="2"/>
      <c r="O1" s="9"/>
      <c r="P1" s="9"/>
      <c r="Q1" s="9"/>
      <c r="R1" s="9"/>
      <c r="S1" s="9"/>
      <c r="T1" s="9"/>
    </row>
    <row r="2" spans="1:20" ht="245.25" x14ac:dyDescent="0.2">
      <c r="B2" t="s">
        <v>385</v>
      </c>
      <c r="D2" s="1" t="s">
        <v>475</v>
      </c>
      <c r="E2" s="1" t="s">
        <v>476</v>
      </c>
      <c r="F2" s="1" t="s">
        <v>477</v>
      </c>
      <c r="G2" s="1" t="s">
        <v>478</v>
      </c>
      <c r="H2" s="1" t="s">
        <v>479</v>
      </c>
      <c r="I2" s="1" t="s">
        <v>480</v>
      </c>
      <c r="J2" s="8" t="s">
        <v>495</v>
      </c>
      <c r="K2" s="1" t="s">
        <v>490</v>
      </c>
      <c r="L2" s="1" t="s">
        <v>481</v>
      </c>
      <c r="M2" s="1" t="s">
        <v>482</v>
      </c>
      <c r="N2" s="1" t="s">
        <v>483</v>
      </c>
      <c r="O2" s="1" t="s">
        <v>484</v>
      </c>
      <c r="P2" s="1" t="s">
        <v>485</v>
      </c>
      <c r="Q2" s="1" t="s">
        <v>486</v>
      </c>
      <c r="R2" s="1" t="s">
        <v>487</v>
      </c>
      <c r="S2" s="1" t="s">
        <v>488</v>
      </c>
      <c r="T2" s="1" t="s">
        <v>489</v>
      </c>
    </row>
    <row r="3" spans="1:20" x14ac:dyDescent="0.2">
      <c r="A3" t="s">
        <v>531</v>
      </c>
      <c r="B3" t="s">
        <v>386</v>
      </c>
      <c r="F3" s="4"/>
    </row>
    <row r="4" spans="1:20" x14ac:dyDescent="0.2">
      <c r="B4" t="s">
        <v>529</v>
      </c>
      <c r="E4" s="4"/>
    </row>
    <row r="5" spans="1:20" x14ac:dyDescent="0.2">
      <c r="B5" t="s">
        <v>530</v>
      </c>
      <c r="D5" s="4"/>
      <c r="E5" s="4"/>
      <c r="F5" s="4"/>
      <c r="G5" s="4"/>
      <c r="H5" s="4"/>
      <c r="I5" s="4"/>
    </row>
    <row r="6" spans="1:20" x14ac:dyDescent="0.2">
      <c r="A6" s="1235" t="s">
        <v>532</v>
      </c>
      <c r="B6" t="s">
        <v>533</v>
      </c>
      <c r="F6" s="4"/>
      <c r="G6" s="4"/>
      <c r="H6" s="4"/>
    </row>
    <row r="7" spans="1:20" x14ac:dyDescent="0.2">
      <c r="A7" s="1235"/>
      <c r="B7" t="s">
        <v>534</v>
      </c>
      <c r="D7" s="4"/>
      <c r="E7" s="4"/>
      <c r="G7" s="4"/>
      <c r="H7" s="4"/>
    </row>
    <row r="8" spans="1:20" x14ac:dyDescent="0.2">
      <c r="A8" t="s">
        <v>535</v>
      </c>
      <c r="B8" t="s">
        <v>536</v>
      </c>
      <c r="I8" s="4"/>
    </row>
    <row r="9" spans="1:20" x14ac:dyDescent="0.2">
      <c r="B9" t="s">
        <v>537</v>
      </c>
      <c r="I9" s="4"/>
    </row>
    <row r="11" spans="1:20" x14ac:dyDescent="0.2">
      <c r="A11" t="s">
        <v>546</v>
      </c>
      <c r="B11" s="7" t="s">
        <v>547</v>
      </c>
      <c r="C11" t="s">
        <v>466</v>
      </c>
    </row>
    <row r="12" spans="1:20" x14ac:dyDescent="0.2">
      <c r="A12" t="s">
        <v>491</v>
      </c>
      <c r="E12" s="3"/>
      <c r="F12" s="3"/>
    </row>
    <row r="13" spans="1:20" x14ac:dyDescent="0.2">
      <c r="A13" s="7" t="s">
        <v>470</v>
      </c>
      <c r="G13" s="5"/>
      <c r="I13" s="3"/>
    </row>
    <row r="14" spans="1:20" x14ac:dyDescent="0.2">
      <c r="A14" t="s">
        <v>471</v>
      </c>
      <c r="E14" s="3"/>
      <c r="G14" s="3"/>
    </row>
  </sheetData>
  <mergeCells count="1">
    <mergeCell ref="A6:A7"/>
  </mergeCells>
  <phoneticPr fontId="1" type="noConversion"/>
  <pageMargins left="0.75000000000000011" right="0.75000000000000011" top="1" bottom="1" header="0.5" footer="0.5"/>
  <pageSetup paperSize="9" orientation="landscape" horizontalDpi="4294967292" verticalDpi="4294967292" r:id="rId1"/>
  <extLst>
    <ext xmlns:mx="http://schemas.microsoft.com/office/mac/excel/2008/main" uri="{64002731-A6B0-56B0-2670-7721B7C09600}">
      <mx:PLV Mode="1" OnePage="0" WScale="0"/>
    </ext>
  </extLst>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9"/>
  <dimension ref="A1"/>
  <sheetViews>
    <sheetView workbookViewId="0"/>
  </sheetViews>
  <sheetFormatPr baseColWidth="10" defaultRowHeight="12.75" x14ac:dyDescent="0.2"/>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6" tint="-0.249977111117893"/>
    <outlinePr summaryBelow="0" summaryRight="0"/>
  </sheetPr>
  <dimension ref="A2:AY68"/>
  <sheetViews>
    <sheetView showGridLines="0" zoomScale="40" zoomScaleNormal="40" workbookViewId="0">
      <selection activeCell="A33" sqref="A33"/>
    </sheetView>
  </sheetViews>
  <sheetFormatPr baseColWidth="10" defaultRowHeight="12.75" outlineLevelRow="1" outlineLevelCol="1" x14ac:dyDescent="0.2"/>
  <cols>
    <col min="1" max="1" width="12" style="563"/>
    <col min="2" max="2" width="12" style="563" collapsed="1"/>
    <col min="3" max="3" width="27.6640625" hidden="1" customWidth="1" outlineLevel="1"/>
    <col min="4" max="4" width="83" hidden="1" customWidth="1" outlineLevel="1"/>
    <col min="5" max="5" width="4.33203125" customWidth="1"/>
    <col min="7" max="7" width="84.6640625" customWidth="1"/>
    <col min="8" max="8" width="15.5" customWidth="1"/>
    <col min="9" max="9" width="137.33203125" customWidth="1"/>
    <col min="10" max="15" width="8.83203125" customWidth="1"/>
    <col min="16" max="16" width="8.83203125" customWidth="1" collapsed="1"/>
    <col min="17" max="30" width="8.83203125" hidden="1" customWidth="1" outlineLevel="1"/>
    <col min="31" max="31" width="5.5" customWidth="1"/>
    <col min="32" max="34" width="10.5" customWidth="1"/>
    <col min="35" max="35" width="57.6640625" customWidth="1"/>
    <col min="36" max="36" width="63.33203125" customWidth="1"/>
  </cols>
  <sheetData>
    <row r="2" spans="2:51" ht="22.5" hidden="1" x14ac:dyDescent="0.2">
      <c r="AK2" s="566" t="s">
        <v>606</v>
      </c>
      <c r="AL2" s="566" t="s">
        <v>607</v>
      </c>
      <c r="AM2" s="566" t="s">
        <v>608</v>
      </c>
      <c r="AN2" s="566" t="s">
        <v>609</v>
      </c>
      <c r="AO2" s="566" t="s">
        <v>610</v>
      </c>
      <c r="AP2" s="566" t="s">
        <v>611</v>
      </c>
      <c r="AQ2" s="566" t="s">
        <v>612</v>
      </c>
      <c r="AR2" s="566" t="s">
        <v>613</v>
      </c>
      <c r="AS2" s="566" t="s">
        <v>614</v>
      </c>
      <c r="AT2" s="566" t="s">
        <v>615</v>
      </c>
      <c r="AU2" s="566" t="s">
        <v>616</v>
      </c>
      <c r="AV2" s="566" t="s">
        <v>617</v>
      </c>
      <c r="AW2" s="566" t="s">
        <v>618</v>
      </c>
      <c r="AX2" s="566" t="s">
        <v>593</v>
      </c>
      <c r="AY2" s="566" t="s">
        <v>619</v>
      </c>
    </row>
    <row r="3" spans="2:51" ht="289.5" hidden="1" x14ac:dyDescent="0.2">
      <c r="AK3" s="564" t="s">
        <v>431</v>
      </c>
      <c r="AL3" s="564" t="s">
        <v>434</v>
      </c>
      <c r="AM3" s="564" t="s">
        <v>350</v>
      </c>
      <c r="AN3" s="564" t="s">
        <v>351</v>
      </c>
      <c r="AO3" s="564" t="s">
        <v>248</v>
      </c>
      <c r="AP3" s="564" t="s">
        <v>555</v>
      </c>
      <c r="AQ3" s="564" t="s">
        <v>435</v>
      </c>
      <c r="AR3" s="564" t="s">
        <v>238</v>
      </c>
      <c r="AS3" s="564" t="s">
        <v>552</v>
      </c>
      <c r="AT3" s="564" t="s">
        <v>584</v>
      </c>
      <c r="AU3" s="564" t="s">
        <v>586</v>
      </c>
      <c r="AV3" s="564" t="s">
        <v>449</v>
      </c>
      <c r="AW3" s="564" t="s">
        <v>569</v>
      </c>
      <c r="AX3" s="564" t="s">
        <v>571</v>
      </c>
      <c r="AY3" s="564" t="s">
        <v>553</v>
      </c>
    </row>
    <row r="5" spans="2:51" x14ac:dyDescent="0.2">
      <c r="G5" s="562"/>
      <c r="H5" s="562"/>
      <c r="I5" s="562"/>
      <c r="J5" s="562"/>
      <c r="K5" s="562"/>
      <c r="L5" s="562"/>
      <c r="M5" s="562"/>
      <c r="N5" s="562"/>
      <c r="O5" s="562"/>
      <c r="P5" s="562"/>
      <c r="Q5" s="562"/>
      <c r="R5" s="562"/>
      <c r="S5" s="562"/>
      <c r="T5" s="562"/>
      <c r="U5" s="562"/>
      <c r="V5" s="562"/>
      <c r="W5" s="562"/>
      <c r="X5" s="562"/>
      <c r="Y5" s="562"/>
      <c r="Z5" s="562"/>
      <c r="AA5" s="562"/>
      <c r="AB5" s="562"/>
      <c r="AC5" s="562"/>
      <c r="AD5" s="562"/>
      <c r="AE5" s="562"/>
      <c r="AF5" s="562"/>
      <c r="AG5" s="562"/>
      <c r="AH5" s="562"/>
    </row>
    <row r="6" spans="2:51" x14ac:dyDescent="0.2">
      <c r="G6" s="562"/>
      <c r="H6" s="562"/>
      <c r="I6" s="562"/>
      <c r="J6" s="562"/>
      <c r="K6" s="562"/>
      <c r="L6" s="562"/>
      <c r="M6" s="562"/>
      <c r="N6" s="562"/>
      <c r="O6" s="562"/>
      <c r="P6" s="562"/>
      <c r="Q6" s="562"/>
      <c r="R6" s="562"/>
      <c r="S6" s="562"/>
      <c r="T6" s="562"/>
      <c r="U6" s="562"/>
      <c r="V6" s="562"/>
      <c r="W6" s="562"/>
      <c r="X6" s="562"/>
      <c r="Y6" s="562"/>
      <c r="Z6" s="562"/>
      <c r="AA6" s="562"/>
      <c r="AB6" s="562"/>
      <c r="AC6" s="562"/>
      <c r="AD6" s="562"/>
      <c r="AE6" s="562"/>
      <c r="AF6" s="562"/>
      <c r="AG6" s="562"/>
      <c r="AH6" s="562"/>
    </row>
    <row r="7" spans="2:51" x14ac:dyDescent="0.2">
      <c r="B7" s="594"/>
      <c r="C7" s="516"/>
      <c r="D7" s="517"/>
      <c r="E7" s="586"/>
      <c r="F7" s="586"/>
      <c r="G7" s="586"/>
      <c r="H7" s="586"/>
      <c r="I7" s="586"/>
      <c r="J7" s="586"/>
      <c r="K7" s="586"/>
      <c r="L7" s="586"/>
      <c r="M7" s="586"/>
      <c r="N7" s="586"/>
      <c r="O7" s="586"/>
      <c r="P7" s="586"/>
      <c r="Q7" s="586"/>
      <c r="R7" s="586"/>
      <c r="S7" s="586"/>
      <c r="T7" s="586"/>
      <c r="U7" s="586"/>
      <c r="V7" s="586"/>
      <c r="W7" s="586"/>
      <c r="X7" s="586"/>
      <c r="Y7" s="586"/>
      <c r="Z7" s="586"/>
      <c r="AA7" s="586"/>
      <c r="AB7" s="586"/>
      <c r="AC7" s="586"/>
      <c r="AD7" s="586"/>
      <c r="AE7" s="587"/>
      <c r="AF7" s="562"/>
      <c r="AG7" s="562"/>
      <c r="AH7" s="562"/>
      <c r="AI7" s="562"/>
    </row>
    <row r="8" spans="2:51" x14ac:dyDescent="0.2">
      <c r="B8" s="594"/>
      <c r="C8" s="518"/>
      <c r="D8" s="6"/>
      <c r="E8" s="534"/>
      <c r="F8" s="534"/>
      <c r="G8" s="534"/>
      <c r="H8" s="534"/>
      <c r="I8" s="534"/>
      <c r="J8" s="534"/>
      <c r="K8" s="534"/>
      <c r="L8" s="534"/>
      <c r="M8" s="534"/>
      <c r="N8" s="534"/>
      <c r="O8" s="534"/>
      <c r="P8" s="534"/>
      <c r="Q8" s="534"/>
      <c r="R8" s="534"/>
      <c r="S8" s="534"/>
      <c r="T8" s="534"/>
      <c r="U8" s="534"/>
      <c r="V8" s="534"/>
      <c r="W8" s="534"/>
      <c r="X8" s="534"/>
      <c r="Y8" s="534"/>
      <c r="Z8" s="534"/>
      <c r="AA8" s="534"/>
      <c r="AB8" s="534"/>
      <c r="AC8" s="534"/>
      <c r="AD8" s="534"/>
      <c r="AE8" s="535"/>
      <c r="AF8" s="562"/>
      <c r="AG8" s="562"/>
      <c r="AH8" s="562"/>
      <c r="AI8" s="562"/>
    </row>
    <row r="9" spans="2:51" ht="23.25" x14ac:dyDescent="0.3">
      <c r="B9" s="594"/>
      <c r="C9" s="518"/>
      <c r="D9" s="6"/>
      <c r="E9" s="534"/>
      <c r="F9" s="534"/>
      <c r="G9" s="534"/>
      <c r="H9" s="583" t="s">
        <v>707</v>
      </c>
      <c r="I9" s="768" t="s">
        <v>714</v>
      </c>
      <c r="J9" s="768"/>
      <c r="K9" s="768"/>
      <c r="L9" s="768"/>
      <c r="M9" s="768"/>
      <c r="N9" s="768"/>
      <c r="O9" s="768"/>
      <c r="P9" s="768"/>
      <c r="Q9" s="534"/>
      <c r="R9" s="534"/>
      <c r="S9" s="534"/>
      <c r="T9" s="534"/>
      <c r="U9" s="534"/>
      <c r="V9" s="534"/>
      <c r="W9" s="534"/>
      <c r="X9" s="534"/>
      <c r="Y9" s="534"/>
      <c r="Z9" s="534"/>
      <c r="AA9" s="534"/>
      <c r="AB9" s="534"/>
      <c r="AC9" s="534"/>
      <c r="AD9" s="534"/>
      <c r="AE9" s="535"/>
      <c r="AF9" s="562"/>
      <c r="AG9" s="562"/>
      <c r="AH9" s="562"/>
      <c r="AI9" s="562"/>
    </row>
    <row r="10" spans="2:51" ht="23.25" x14ac:dyDescent="0.3">
      <c r="B10" s="594"/>
      <c r="C10" s="518"/>
      <c r="D10" s="6"/>
      <c r="E10" s="534"/>
      <c r="F10" s="534"/>
      <c r="G10" s="534"/>
      <c r="H10" s="583" t="s">
        <v>706</v>
      </c>
      <c r="I10" s="768" t="s">
        <v>713</v>
      </c>
      <c r="J10" s="768"/>
      <c r="K10" s="768"/>
      <c r="L10" s="768"/>
      <c r="M10" s="768"/>
      <c r="N10" s="768"/>
      <c r="O10" s="768"/>
      <c r="P10" s="588"/>
      <c r="Q10" s="534"/>
      <c r="R10" s="534"/>
      <c r="S10" s="534"/>
      <c r="T10" s="534"/>
      <c r="U10" s="534"/>
      <c r="V10" s="534"/>
      <c r="W10" s="534"/>
      <c r="X10" s="534"/>
      <c r="Y10" s="534"/>
      <c r="Z10" s="534"/>
      <c r="AA10" s="534"/>
      <c r="AB10" s="534"/>
      <c r="AC10" s="534"/>
      <c r="AD10" s="534"/>
      <c r="AE10" s="535"/>
      <c r="AF10" s="562"/>
      <c r="AG10" s="562"/>
      <c r="AH10" s="562"/>
      <c r="AI10" s="562"/>
    </row>
    <row r="11" spans="2:51" ht="23.25" x14ac:dyDescent="0.3">
      <c r="B11" s="594"/>
      <c r="C11" s="518"/>
      <c r="D11" s="6"/>
      <c r="E11" s="534"/>
      <c r="F11" s="534"/>
      <c r="G11" s="534"/>
      <c r="H11" s="583" t="s">
        <v>705</v>
      </c>
      <c r="I11" s="768" t="s">
        <v>712</v>
      </c>
      <c r="J11" s="768"/>
      <c r="K11" s="768"/>
      <c r="L11" s="768"/>
      <c r="M11" s="768"/>
      <c r="N11" s="768"/>
      <c r="O11" s="588"/>
      <c r="P11" s="588"/>
      <c r="Q11" s="534"/>
      <c r="R11" s="534"/>
      <c r="S11" s="534"/>
      <c r="T11" s="534"/>
      <c r="U11" s="534"/>
      <c r="V11" s="534"/>
      <c r="W11" s="534"/>
      <c r="X11" s="534"/>
      <c r="Y11" s="534"/>
      <c r="Z11" s="534"/>
      <c r="AA11" s="534"/>
      <c r="AB11" s="534"/>
      <c r="AC11" s="534"/>
      <c r="AD11" s="534"/>
      <c r="AE11" s="535"/>
      <c r="AF11" s="562"/>
      <c r="AG11" s="562"/>
      <c r="AH11" s="562"/>
      <c r="AI11" s="562"/>
    </row>
    <row r="12" spans="2:51" ht="23.25" x14ac:dyDescent="0.3">
      <c r="B12" s="594"/>
      <c r="C12" s="518"/>
      <c r="D12" s="6"/>
      <c r="E12" s="534"/>
      <c r="F12" s="534"/>
      <c r="G12" s="534"/>
      <c r="H12" s="583" t="s">
        <v>704</v>
      </c>
      <c r="I12" s="768" t="s">
        <v>711</v>
      </c>
      <c r="J12" s="768"/>
      <c r="K12" s="768"/>
      <c r="L12" s="768"/>
      <c r="M12" s="768"/>
      <c r="N12" s="588"/>
      <c r="O12" s="588"/>
      <c r="P12" s="588"/>
      <c r="Q12" s="534"/>
      <c r="R12" s="534"/>
      <c r="S12" s="534"/>
      <c r="T12" s="534"/>
      <c r="U12" s="534"/>
      <c r="V12" s="534"/>
      <c r="W12" s="534"/>
      <c r="X12" s="534"/>
      <c r="Y12" s="534"/>
      <c r="Z12" s="534"/>
      <c r="AA12" s="534"/>
      <c r="AB12" s="534"/>
      <c r="AC12" s="534"/>
      <c r="AD12" s="534"/>
      <c r="AE12" s="535"/>
      <c r="AF12" s="562"/>
      <c r="AG12" s="562"/>
      <c r="AH12" s="562"/>
      <c r="AI12" s="562"/>
    </row>
    <row r="13" spans="2:51" ht="23.25" x14ac:dyDescent="0.3">
      <c r="B13" s="594"/>
      <c r="C13" s="518"/>
      <c r="D13" s="6"/>
      <c r="E13" s="534"/>
      <c r="F13" s="534"/>
      <c r="G13" s="534"/>
      <c r="H13" s="583" t="s">
        <v>703</v>
      </c>
      <c r="I13" s="768" t="s">
        <v>710</v>
      </c>
      <c r="J13" s="768"/>
      <c r="K13" s="768"/>
      <c r="L13" s="768"/>
      <c r="M13" s="588"/>
      <c r="N13" s="588"/>
      <c r="O13" s="588"/>
      <c r="P13" s="588"/>
      <c r="Q13" s="534"/>
      <c r="R13" s="534"/>
      <c r="S13" s="534"/>
      <c r="T13" s="534"/>
      <c r="U13" s="534"/>
      <c r="V13" s="534"/>
      <c r="W13" s="534"/>
      <c r="X13" s="534"/>
      <c r="Y13" s="534"/>
      <c r="Z13" s="534"/>
      <c r="AA13" s="534"/>
      <c r="AB13" s="534"/>
      <c r="AC13" s="534"/>
      <c r="AD13" s="534"/>
      <c r="AE13" s="535"/>
      <c r="AF13" s="534"/>
      <c r="AG13" s="534"/>
      <c r="AH13" s="534"/>
      <c r="AI13" s="562"/>
    </row>
    <row r="14" spans="2:51" ht="23.25" x14ac:dyDescent="0.3">
      <c r="B14" s="594"/>
      <c r="C14" s="518"/>
      <c r="D14" s="6"/>
      <c r="E14" s="534"/>
      <c r="F14" s="534"/>
      <c r="G14" s="535"/>
      <c r="H14" s="583" t="s">
        <v>702</v>
      </c>
      <c r="I14" s="768" t="s">
        <v>709</v>
      </c>
      <c r="J14" s="768"/>
      <c r="K14" s="768"/>
      <c r="L14" s="588"/>
      <c r="M14" s="588"/>
      <c r="N14" s="588"/>
      <c r="O14" s="588"/>
      <c r="P14" s="588"/>
      <c r="Q14" s="534"/>
      <c r="R14" s="534"/>
      <c r="S14" s="534"/>
      <c r="T14" s="534"/>
      <c r="U14" s="534"/>
      <c r="V14" s="534"/>
      <c r="W14" s="534"/>
      <c r="X14" s="534"/>
      <c r="Y14" s="534"/>
      <c r="Z14" s="534"/>
      <c r="AA14" s="534"/>
      <c r="AB14" s="534"/>
      <c r="AC14" s="534"/>
      <c r="AD14" s="534"/>
      <c r="AE14" s="535"/>
      <c r="AF14" s="534"/>
      <c r="AG14" s="534"/>
      <c r="AH14" s="534"/>
      <c r="AI14" s="562"/>
    </row>
    <row r="15" spans="2:51" ht="23.25" x14ac:dyDescent="0.3">
      <c r="B15" s="594"/>
      <c r="C15" s="518"/>
      <c r="D15" s="6"/>
      <c r="E15" s="534"/>
      <c r="F15" s="534"/>
      <c r="G15" s="584"/>
      <c r="H15" s="583" t="s">
        <v>701</v>
      </c>
      <c r="I15" s="768" t="s">
        <v>708</v>
      </c>
      <c r="J15" s="768"/>
      <c r="K15" s="588"/>
      <c r="L15" s="588"/>
      <c r="M15" s="588"/>
      <c r="N15" s="588"/>
      <c r="O15" s="588"/>
      <c r="P15" s="588"/>
      <c r="Q15" s="453" t="str">
        <f>H15</f>
        <v>1.1</v>
      </c>
      <c r="R15" s="453" t="str">
        <f>H14</f>
        <v>1.2</v>
      </c>
      <c r="S15" s="453" t="str">
        <f>H13</f>
        <v>2.1</v>
      </c>
      <c r="T15" s="453" t="str">
        <f>H12</f>
        <v>2.2</v>
      </c>
      <c r="U15" s="453" t="str">
        <f>H11</f>
        <v>2.3</v>
      </c>
      <c r="V15" s="453" t="str">
        <f>H10</f>
        <v>3.1</v>
      </c>
      <c r="W15" s="453" t="str">
        <f>H9</f>
        <v>3.2</v>
      </c>
      <c r="X15" s="580"/>
      <c r="Y15" s="580"/>
      <c r="Z15" s="580"/>
      <c r="AA15" s="580"/>
      <c r="AB15" s="580"/>
      <c r="AC15" s="580"/>
      <c r="AD15" s="580"/>
      <c r="AE15" s="589"/>
      <c r="AF15" s="571"/>
      <c r="AG15" s="571"/>
      <c r="AH15" s="571"/>
      <c r="AI15" s="572"/>
      <c r="AJ15" s="1"/>
    </row>
    <row r="16" spans="2:51" ht="28.5" customHeight="1" x14ac:dyDescent="0.3">
      <c r="B16" s="594"/>
      <c r="C16" s="518"/>
      <c r="D16" s="6"/>
      <c r="E16" s="534"/>
      <c r="F16" s="534"/>
      <c r="G16" s="590"/>
      <c r="H16" s="581"/>
      <c r="I16" s="581"/>
      <c r="J16" s="591"/>
      <c r="K16" s="588"/>
      <c r="L16" s="588"/>
      <c r="M16" s="588"/>
      <c r="N16" s="588"/>
      <c r="O16" s="588"/>
      <c r="P16" s="588"/>
      <c r="Q16" s="729" t="str">
        <f t="shared" ref="Q16:W16" si="0">IF(COUNTIF(Q18:Q33,"&gt;&lt;""")&gt;0,Q15,"")</f>
        <v>1.1</v>
      </c>
      <c r="R16" s="729" t="str">
        <f t="shared" si="0"/>
        <v>1.2</v>
      </c>
      <c r="S16" s="729" t="str">
        <f t="shared" si="0"/>
        <v/>
      </c>
      <c r="T16" s="729" t="str">
        <f t="shared" si="0"/>
        <v>2.2</v>
      </c>
      <c r="U16" s="729" t="str">
        <f t="shared" si="0"/>
        <v>2.3</v>
      </c>
      <c r="V16" s="729" t="str">
        <f t="shared" si="0"/>
        <v>3.1</v>
      </c>
      <c r="W16" s="729" t="str">
        <f t="shared" si="0"/>
        <v>3.2</v>
      </c>
      <c r="X16" s="571"/>
      <c r="Y16" s="571"/>
      <c r="Z16" s="571"/>
      <c r="AA16" s="571"/>
      <c r="AB16" s="571"/>
      <c r="AC16" s="571"/>
      <c r="AD16" s="571"/>
      <c r="AE16" s="589"/>
      <c r="AF16" s="571"/>
      <c r="AG16" s="571"/>
      <c r="AH16" s="571"/>
      <c r="AI16" s="572"/>
      <c r="AJ16" s="1"/>
    </row>
    <row r="17" spans="1:51" ht="36" customHeight="1" x14ac:dyDescent="0.2">
      <c r="A17" s="598" t="s">
        <v>715</v>
      </c>
      <c r="B17" s="594"/>
      <c r="C17" s="518"/>
      <c r="D17" s="6"/>
      <c r="E17" s="535"/>
      <c r="F17" s="774" t="s">
        <v>716</v>
      </c>
      <c r="G17" s="774"/>
      <c r="H17" s="771" t="s">
        <v>717</v>
      </c>
      <c r="I17" s="771"/>
      <c r="J17" s="534"/>
      <c r="K17" s="534"/>
      <c r="L17" s="534"/>
      <c r="M17" s="534"/>
      <c r="N17" s="534"/>
      <c r="O17" s="534"/>
      <c r="P17" s="534"/>
      <c r="Q17" s="573">
        <f>COUNTIF(Q18:Q33,"&gt;&lt;""")</f>
        <v>2</v>
      </c>
      <c r="R17" s="573">
        <f t="shared" ref="R17:W17" si="1">COUNTIF(R18:R33,"&gt;&lt;""")</f>
        <v>1</v>
      </c>
      <c r="S17" s="573">
        <f t="shared" si="1"/>
        <v>0</v>
      </c>
      <c r="T17" s="573">
        <f t="shared" si="1"/>
        <v>1</v>
      </c>
      <c r="U17" s="573">
        <f t="shared" si="1"/>
        <v>1</v>
      </c>
      <c r="V17" s="573">
        <f t="shared" si="1"/>
        <v>2</v>
      </c>
      <c r="W17" s="573">
        <f t="shared" si="1"/>
        <v>1</v>
      </c>
      <c r="X17" s="574"/>
      <c r="Y17" s="574"/>
      <c r="Z17" s="574"/>
      <c r="AA17" s="574"/>
      <c r="AB17" s="574"/>
      <c r="AC17" s="574"/>
      <c r="AD17" s="574"/>
      <c r="AE17" s="582"/>
      <c r="AF17" s="574"/>
      <c r="AG17" s="574"/>
      <c r="AH17" s="574"/>
      <c r="AI17" s="572"/>
      <c r="AJ17" s="1"/>
      <c r="AK17" s="567"/>
      <c r="AL17" s="567"/>
      <c r="AM17" s="567"/>
      <c r="AN17" s="567"/>
      <c r="AO17" s="567"/>
      <c r="AP17" s="567"/>
      <c r="AQ17" s="567"/>
      <c r="AR17" s="567"/>
      <c r="AS17" s="567"/>
      <c r="AT17" s="567"/>
      <c r="AU17" s="567"/>
      <c r="AV17" s="567"/>
      <c r="AW17" s="567"/>
      <c r="AX17" s="567"/>
      <c r="AY17" s="567"/>
    </row>
    <row r="18" spans="1:51" ht="51" customHeight="1" x14ac:dyDescent="0.2">
      <c r="A18" s="597">
        <v>1</v>
      </c>
      <c r="B18" s="596"/>
      <c r="C18" s="593" t="str">
        <f>F18</f>
        <v>O1</v>
      </c>
      <c r="D18" s="593" t="str">
        <f>G18</f>
        <v>Caractériser des systèmes privilégiant un usage raisonné du point de vue développement durable</v>
      </c>
      <c r="E18" s="535"/>
      <c r="F18" s="769" t="s">
        <v>657</v>
      </c>
      <c r="G18" s="770" t="s">
        <v>658</v>
      </c>
      <c r="H18" s="570" t="s">
        <v>659</v>
      </c>
      <c r="I18" s="569" t="s">
        <v>660</v>
      </c>
      <c r="J18" s="575" t="s">
        <v>628</v>
      </c>
      <c r="K18" s="575" t="s">
        <v>628</v>
      </c>
      <c r="L18" s="575"/>
      <c r="M18" s="575"/>
      <c r="N18" s="575"/>
      <c r="O18" s="575" t="s">
        <v>628</v>
      </c>
      <c r="P18" s="575"/>
      <c r="Q18" s="575" t="str">
        <f>IF(AND($A18&lt;&gt;"",J18&lt;&gt;""),"X","")</f>
        <v>X</v>
      </c>
      <c r="R18" s="575" t="str">
        <f t="shared" ref="R18:R33" si="2">IF(AND($A18&lt;&gt;"",K18&lt;&gt;""),"X","")</f>
        <v>X</v>
      </c>
      <c r="S18" s="575" t="str">
        <f t="shared" ref="S18:S33" si="3">IF(AND($A18&lt;&gt;"",L18&lt;&gt;""),"X","")</f>
        <v/>
      </c>
      <c r="T18" s="575" t="str">
        <f t="shared" ref="T18:T33" si="4">IF(AND($A18&lt;&gt;"",M18&lt;&gt;""),"X","")</f>
        <v/>
      </c>
      <c r="U18" s="575" t="str">
        <f t="shared" ref="U18:U33" si="5">IF(AND($A18&lt;&gt;"",N18&lt;&gt;""),"X","")</f>
        <v/>
      </c>
      <c r="V18" s="575" t="str">
        <f t="shared" ref="V18:V33" si="6">IF(AND($A18&lt;&gt;"",O18&lt;&gt;""),"X","")</f>
        <v>X</v>
      </c>
      <c r="W18" s="575" t="str">
        <f t="shared" ref="W18:W33" si="7">IF(AND($A18&lt;&gt;"",P18&lt;&gt;""),"X","")</f>
        <v/>
      </c>
      <c r="X18" s="576" t="str">
        <f t="shared" ref="X18:X33" si="8">IF(J18&lt;&gt;"",H$15&amp;" - "&amp;I$15&amp;CHAR(10),"")</f>
        <v xml:space="preserve">1.1 - Compétitivité et créativité
</v>
      </c>
      <c r="Y18" s="576" t="str">
        <f t="shared" ref="Y18:Y33" si="9">IF(K18&lt;&gt;"",H$14&amp;" - "&amp;I$14&amp;CHAR(10),"")</f>
        <v xml:space="preserve">1.2 - Éco-conception
</v>
      </c>
      <c r="Z18" s="576" t="str">
        <f t="shared" ref="Z18:Z33" si="10">IF(L18&lt;&gt;"",H$13&amp;" - "&amp;I$13&amp;CHAR(10),"")</f>
        <v/>
      </c>
      <c r="AA18" s="576" t="str">
        <f t="shared" ref="AA18:AA33" si="11">IF(M18&lt;&gt;"",H$12&amp;" - "&amp;I$12&amp;CHAR(10),"")</f>
        <v/>
      </c>
      <c r="AB18" s="576" t="str">
        <f t="shared" ref="AB18:AB33" si="12">IF(N18&lt;&gt;"",H$11&amp;" - "&amp;I$11&amp;CHAR(10),"")</f>
        <v/>
      </c>
      <c r="AC18" s="576" t="str">
        <f t="shared" ref="AC18:AC33" si="13">IF(O18&lt;&gt;"",H$10&amp;" - "&amp;I$10&amp;CHAR(10),"")</f>
        <v xml:space="preserve">3.1 - Structures matérielles et/ou logicielles
</v>
      </c>
      <c r="AD18" s="576" t="str">
        <f t="shared" ref="AD18:AD33" si="14">IF(P18&lt;&gt;"",H$9&amp;" - "&amp;I$9&amp;CHAR(10),"")</f>
        <v/>
      </c>
      <c r="AE18" s="577"/>
      <c r="AF18" s="581"/>
      <c r="AG18" s="6"/>
      <c r="AH18" s="585"/>
      <c r="AI18" s="579" t="str">
        <f>X18&amp;Y18&amp;Z18&amp;AA18&amp;AB18&amp;AC18&amp;AD18</f>
        <v xml:space="preserve">1.1 - Compétitivité et créativité
1.2 - Éco-conception
3.1 - Structures matérielles et/ou logicielles
</v>
      </c>
      <c r="AJ18" s="612" t="str">
        <f>IF(A18&lt;&gt;"",H18&amp;" - "&amp;I18&amp;" :"&amp;CHAR(10)&amp;AI18&amp;CHAR(10),"")</f>
        <v xml:space="preserve">CO1.1 - Justifier les choix des matériaux, des structures d'un système et les énergies mises en oeuvre dans une approche de développement durable :
1.1 - Compétitivité et créativité
1.2 - Éco-conception
3.1 - Structures matérielles et/ou logicielles
</v>
      </c>
    </row>
    <row r="19" spans="1:51" ht="40.5" x14ac:dyDescent="0.2">
      <c r="A19" s="597"/>
      <c r="B19" s="596"/>
      <c r="C19" s="593" t="str">
        <f>F18</f>
        <v>O1</v>
      </c>
      <c r="D19" s="593" t="str">
        <f>G18</f>
        <v>Caractériser des systèmes privilégiant un usage raisonné du point de vue développement durable</v>
      </c>
      <c r="E19" s="535"/>
      <c r="F19" s="769"/>
      <c r="G19" s="773"/>
      <c r="H19" s="570" t="s">
        <v>661</v>
      </c>
      <c r="I19" s="569" t="s">
        <v>662</v>
      </c>
      <c r="J19" s="575" t="s">
        <v>628</v>
      </c>
      <c r="K19" s="575" t="s">
        <v>628</v>
      </c>
      <c r="L19" s="575"/>
      <c r="M19" s="575"/>
      <c r="N19" s="575"/>
      <c r="O19" s="575"/>
      <c r="P19" s="575"/>
      <c r="Q19" s="575" t="str">
        <f t="shared" ref="Q19:Q33" si="15">IF(AND($A19&lt;&gt;"",J19&lt;&gt;""),"X","")</f>
        <v/>
      </c>
      <c r="R19" s="575" t="str">
        <f t="shared" si="2"/>
        <v/>
      </c>
      <c r="S19" s="575" t="str">
        <f t="shared" si="3"/>
        <v/>
      </c>
      <c r="T19" s="575" t="str">
        <f t="shared" si="4"/>
        <v/>
      </c>
      <c r="U19" s="575" t="str">
        <f t="shared" si="5"/>
        <v/>
      </c>
      <c r="V19" s="575" t="str">
        <f t="shared" si="6"/>
        <v/>
      </c>
      <c r="W19" s="575" t="str">
        <f t="shared" si="7"/>
        <v/>
      </c>
      <c r="X19" s="576" t="str">
        <f t="shared" si="8"/>
        <v xml:space="preserve">1.1 - Compétitivité et créativité
</v>
      </c>
      <c r="Y19" s="576" t="str">
        <f t="shared" si="9"/>
        <v xml:space="preserve">1.2 - Éco-conception
</v>
      </c>
      <c r="Z19" s="576" t="str">
        <f t="shared" si="10"/>
        <v/>
      </c>
      <c r="AA19" s="576" t="str">
        <f t="shared" si="11"/>
        <v/>
      </c>
      <c r="AB19" s="576" t="str">
        <f t="shared" si="12"/>
        <v/>
      </c>
      <c r="AC19" s="576" t="str">
        <f t="shared" si="13"/>
        <v/>
      </c>
      <c r="AD19" s="576" t="str">
        <f t="shared" si="14"/>
        <v/>
      </c>
      <c r="AE19" s="577"/>
      <c r="AF19" s="581"/>
      <c r="AG19" s="6"/>
      <c r="AH19" s="585"/>
      <c r="AI19" s="579" t="str">
        <f t="shared" ref="AI19:AI33" si="16">X19&amp;Y19&amp;Z19&amp;AA19&amp;AB19&amp;AC19&amp;AD19</f>
        <v xml:space="preserve">1.1 - Compétitivité et créativité
1.2 - Éco-conception
</v>
      </c>
      <c r="AJ19" s="612" t="str">
        <f t="shared" ref="AJ19:AJ33" si="17">IF(A19&lt;&gt;"",H19&amp;" - "&amp;I19&amp;" :"&amp;CHAR(10)&amp;AI19&amp;CHAR(10),"")</f>
        <v/>
      </c>
    </row>
    <row r="20" spans="1:51" ht="40.5" customHeight="1" x14ac:dyDescent="0.2">
      <c r="A20" s="597"/>
      <c r="B20" s="596"/>
      <c r="C20" s="593" t="str">
        <f>F20</f>
        <v>O2</v>
      </c>
      <c r="D20" s="593" t="str">
        <f>G20</f>
        <v>Identifier les éléments permettant la limitation de l’Impact environnemental d’un système et de ses constituants</v>
      </c>
      <c r="E20" s="535"/>
      <c r="F20" s="769" t="s">
        <v>663</v>
      </c>
      <c r="G20" s="772" t="s">
        <v>664</v>
      </c>
      <c r="H20" s="570" t="s">
        <v>665</v>
      </c>
      <c r="I20" s="569" t="s">
        <v>666</v>
      </c>
      <c r="J20" s="575"/>
      <c r="K20" s="575" t="s">
        <v>628</v>
      </c>
      <c r="L20" s="575"/>
      <c r="M20" s="575"/>
      <c r="N20" s="575"/>
      <c r="O20" s="575"/>
      <c r="P20" s="575" t="s">
        <v>628</v>
      </c>
      <c r="Q20" s="575" t="str">
        <f t="shared" si="15"/>
        <v/>
      </c>
      <c r="R20" s="575" t="str">
        <f t="shared" si="2"/>
        <v/>
      </c>
      <c r="S20" s="575" t="str">
        <f t="shared" si="3"/>
        <v/>
      </c>
      <c r="T20" s="575" t="str">
        <f t="shared" si="4"/>
        <v/>
      </c>
      <c r="U20" s="575" t="str">
        <f t="shared" si="5"/>
        <v/>
      </c>
      <c r="V20" s="575" t="str">
        <f t="shared" si="6"/>
        <v/>
      </c>
      <c r="W20" s="575" t="str">
        <f t="shared" si="7"/>
        <v/>
      </c>
      <c r="X20" s="576" t="str">
        <f t="shared" si="8"/>
        <v/>
      </c>
      <c r="Y20" s="576" t="str">
        <f t="shared" si="9"/>
        <v xml:space="preserve">1.2 - Éco-conception
</v>
      </c>
      <c r="Z20" s="576" t="str">
        <f t="shared" si="10"/>
        <v/>
      </c>
      <c r="AA20" s="576" t="str">
        <f t="shared" si="11"/>
        <v/>
      </c>
      <c r="AB20" s="576" t="str">
        <f t="shared" si="12"/>
        <v/>
      </c>
      <c r="AC20" s="576" t="str">
        <f t="shared" si="13"/>
        <v/>
      </c>
      <c r="AD20" s="576" t="str">
        <f t="shared" si="14"/>
        <v xml:space="preserve">3.2 - Constituants d’un système
</v>
      </c>
      <c r="AE20" s="577"/>
      <c r="AF20" s="581"/>
      <c r="AG20" s="6"/>
      <c r="AH20" s="585"/>
      <c r="AI20" s="579" t="str">
        <f t="shared" si="16"/>
        <v xml:space="preserve">1.2 - Éco-conception
3.2 - Constituants d’un système
</v>
      </c>
      <c r="AJ20" s="612" t="str">
        <f t="shared" si="17"/>
        <v/>
      </c>
    </row>
    <row r="21" spans="1:51" ht="102" x14ac:dyDescent="0.2">
      <c r="A21" s="597">
        <v>2</v>
      </c>
      <c r="B21" s="596"/>
      <c r="C21" s="593" t="str">
        <f>F20</f>
        <v>O2</v>
      </c>
      <c r="D21" s="593" t="str">
        <f>G20</f>
        <v>Identifier les éléments permettant la limitation de l’Impact environnemental d’un système et de ses constituants</v>
      </c>
      <c r="E21" s="535"/>
      <c r="F21" s="769"/>
      <c r="G21" s="773"/>
      <c r="H21" s="570" t="s">
        <v>667</v>
      </c>
      <c r="I21" s="569" t="s">
        <v>668</v>
      </c>
      <c r="J21" s="575" t="s">
        <v>628</v>
      </c>
      <c r="K21" s="575"/>
      <c r="L21" s="575"/>
      <c r="M21" s="575"/>
      <c r="N21" s="575"/>
      <c r="O21" s="575" t="s">
        <v>628</v>
      </c>
      <c r="P21" s="575" t="s">
        <v>628</v>
      </c>
      <c r="Q21" s="575" t="str">
        <f t="shared" si="15"/>
        <v>X</v>
      </c>
      <c r="R21" s="575" t="str">
        <f t="shared" si="2"/>
        <v/>
      </c>
      <c r="S21" s="575" t="str">
        <f t="shared" si="3"/>
        <v/>
      </c>
      <c r="T21" s="575" t="str">
        <f t="shared" si="4"/>
        <v/>
      </c>
      <c r="U21" s="575" t="str">
        <f t="shared" si="5"/>
        <v/>
      </c>
      <c r="V21" s="575" t="str">
        <f t="shared" si="6"/>
        <v>X</v>
      </c>
      <c r="W21" s="575" t="str">
        <f t="shared" si="7"/>
        <v>X</v>
      </c>
      <c r="X21" s="576" t="str">
        <f t="shared" si="8"/>
        <v xml:space="preserve">1.1 - Compétitivité et créativité
</v>
      </c>
      <c r="Y21" s="576" t="str">
        <f t="shared" si="9"/>
        <v/>
      </c>
      <c r="Z21" s="576" t="str">
        <f t="shared" si="10"/>
        <v/>
      </c>
      <c r="AA21" s="576" t="str">
        <f t="shared" si="11"/>
        <v/>
      </c>
      <c r="AB21" s="576" t="str">
        <f t="shared" si="12"/>
        <v/>
      </c>
      <c r="AC21" s="576" t="str">
        <f t="shared" si="13"/>
        <v xml:space="preserve">3.1 - Structures matérielles et/ou logicielles
</v>
      </c>
      <c r="AD21" s="576" t="str">
        <f t="shared" si="14"/>
        <v xml:space="preserve">3.2 - Constituants d’un système
</v>
      </c>
      <c r="AE21" s="577"/>
      <c r="AF21" s="581"/>
      <c r="AG21" s="6"/>
      <c r="AH21" s="585"/>
      <c r="AI21" s="579" t="str">
        <f t="shared" si="16"/>
        <v xml:space="preserve">1.1 - Compétitivité et créativité
3.1 - Structures matérielles et/ou logicielles
3.2 - Constituants d’un système
</v>
      </c>
      <c r="AJ21" s="612" t="str">
        <f t="shared" si="17"/>
        <v xml:space="preserve">CO2.2 - Justifier les solutions constructives d'un système au regard des impacts environnementaux et économiques engendrés tout au long de son cycle de vie :
1.1 - Compétitivité et créativité
3.1 - Structures matérielles et/ou logicielles
3.2 - Constituants d’un système
</v>
      </c>
    </row>
    <row r="22" spans="1:51" ht="33" customHeight="1" x14ac:dyDescent="0.2">
      <c r="A22" s="597"/>
      <c r="B22" s="596"/>
      <c r="C22" s="593" t="str">
        <f>F22</f>
        <v>O3</v>
      </c>
      <c r="D22" s="593" t="str">
        <f>G22</f>
        <v>Identifier les éléments influents du développement d’un système</v>
      </c>
      <c r="E22" s="535"/>
      <c r="F22" s="769" t="s">
        <v>669</v>
      </c>
      <c r="G22" s="770" t="s">
        <v>670</v>
      </c>
      <c r="H22" s="570" t="s">
        <v>671</v>
      </c>
      <c r="I22" s="569" t="s">
        <v>672</v>
      </c>
      <c r="J22" s="575"/>
      <c r="K22" s="575"/>
      <c r="L22" s="575" t="s">
        <v>628</v>
      </c>
      <c r="M22" s="575"/>
      <c r="N22" s="575"/>
      <c r="O22" s="575"/>
      <c r="P22" s="575"/>
      <c r="Q22" s="575" t="str">
        <f t="shared" si="15"/>
        <v/>
      </c>
      <c r="R22" s="575" t="str">
        <f t="shared" si="2"/>
        <v/>
      </c>
      <c r="S22" s="575" t="str">
        <f t="shared" si="3"/>
        <v/>
      </c>
      <c r="T22" s="575" t="str">
        <f t="shared" si="4"/>
        <v/>
      </c>
      <c r="U22" s="575" t="str">
        <f t="shared" si="5"/>
        <v/>
      </c>
      <c r="V22" s="575" t="str">
        <f t="shared" si="6"/>
        <v/>
      </c>
      <c r="W22" s="575" t="str">
        <f t="shared" si="7"/>
        <v/>
      </c>
      <c r="X22" s="576" t="str">
        <f t="shared" si="8"/>
        <v/>
      </c>
      <c r="Y22" s="576" t="str">
        <f t="shared" si="9"/>
        <v/>
      </c>
      <c r="Z22" s="576" t="str">
        <f t="shared" si="10"/>
        <v xml:space="preserve">2.1 - Approche fonctionnelle d’un système
</v>
      </c>
      <c r="AA22" s="576" t="str">
        <f t="shared" si="11"/>
        <v/>
      </c>
      <c r="AB22" s="576" t="str">
        <f t="shared" si="12"/>
        <v/>
      </c>
      <c r="AC22" s="576" t="str">
        <f t="shared" si="13"/>
        <v/>
      </c>
      <c r="AD22" s="576" t="str">
        <f t="shared" si="14"/>
        <v/>
      </c>
      <c r="AE22" s="577"/>
      <c r="AF22" s="581"/>
      <c r="AG22" s="6"/>
      <c r="AH22" s="585"/>
      <c r="AI22" s="579" t="str">
        <f t="shared" si="16"/>
        <v xml:space="preserve">2.1 - Approche fonctionnelle d’un système
</v>
      </c>
      <c r="AJ22" s="612" t="str">
        <f t="shared" si="17"/>
        <v/>
      </c>
    </row>
    <row r="23" spans="1:51" ht="33" x14ac:dyDescent="0.2">
      <c r="A23" s="597"/>
      <c r="B23" s="596"/>
      <c r="C23" s="593" t="str">
        <f>F22</f>
        <v>O3</v>
      </c>
      <c r="D23" s="593" t="str">
        <f>G22</f>
        <v>Identifier les éléments influents du développement d’un système</v>
      </c>
      <c r="E23" s="535"/>
      <c r="F23" s="769"/>
      <c r="G23" s="770"/>
      <c r="H23" s="570" t="s">
        <v>673</v>
      </c>
      <c r="I23" s="569" t="s">
        <v>674</v>
      </c>
      <c r="J23" s="575" t="s">
        <v>628</v>
      </c>
      <c r="K23" s="575"/>
      <c r="L23" s="575"/>
      <c r="M23" s="575"/>
      <c r="N23" s="575"/>
      <c r="O23" s="575"/>
      <c r="P23" s="575"/>
      <c r="Q23" s="575" t="str">
        <f t="shared" si="15"/>
        <v/>
      </c>
      <c r="R23" s="575" t="str">
        <f t="shared" si="2"/>
        <v/>
      </c>
      <c r="S23" s="575" t="str">
        <f t="shared" si="3"/>
        <v/>
      </c>
      <c r="T23" s="575" t="str">
        <f t="shared" si="4"/>
        <v/>
      </c>
      <c r="U23" s="575" t="str">
        <f t="shared" si="5"/>
        <v/>
      </c>
      <c r="V23" s="575" t="str">
        <f t="shared" si="6"/>
        <v/>
      </c>
      <c r="W23" s="575" t="str">
        <f t="shared" si="7"/>
        <v/>
      </c>
      <c r="X23" s="576" t="str">
        <f t="shared" si="8"/>
        <v xml:space="preserve">1.1 - Compétitivité et créativité
</v>
      </c>
      <c r="Y23" s="576" t="str">
        <f t="shared" si="9"/>
        <v/>
      </c>
      <c r="Z23" s="576" t="str">
        <f t="shared" si="10"/>
        <v/>
      </c>
      <c r="AA23" s="576" t="str">
        <f t="shared" si="11"/>
        <v/>
      </c>
      <c r="AB23" s="576" t="str">
        <f t="shared" si="12"/>
        <v/>
      </c>
      <c r="AC23" s="576" t="str">
        <f t="shared" si="13"/>
        <v/>
      </c>
      <c r="AD23" s="576" t="str">
        <f t="shared" si="14"/>
        <v/>
      </c>
      <c r="AE23" s="577"/>
      <c r="AF23" s="581"/>
      <c r="AG23" s="6"/>
      <c r="AH23" s="585"/>
      <c r="AI23" s="579" t="str">
        <f t="shared" si="16"/>
        <v xml:space="preserve">1.1 - Compétitivité et créativité
</v>
      </c>
      <c r="AJ23" s="612" t="str">
        <f t="shared" si="17"/>
        <v/>
      </c>
    </row>
    <row r="24" spans="1:51" ht="40.5" customHeight="1" x14ac:dyDescent="0.2">
      <c r="A24" s="597"/>
      <c r="B24" s="596"/>
      <c r="C24" s="593" t="str">
        <f>F24</f>
        <v>O4</v>
      </c>
      <c r="D24" s="593" t="str">
        <f>G24</f>
        <v>Décoder l’organisation fonctionnelle, structurelle et logicielle d’un système</v>
      </c>
      <c r="E24" s="535"/>
      <c r="F24" s="769" t="s">
        <v>675</v>
      </c>
      <c r="G24" s="770" t="s">
        <v>676</v>
      </c>
      <c r="H24" s="570" t="s">
        <v>677</v>
      </c>
      <c r="I24" s="569" t="s">
        <v>678</v>
      </c>
      <c r="J24" s="575"/>
      <c r="K24" s="575"/>
      <c r="L24" s="575"/>
      <c r="M24" s="575"/>
      <c r="N24" s="575" t="s">
        <v>628</v>
      </c>
      <c r="O24" s="575"/>
      <c r="P24" s="575" t="s">
        <v>628</v>
      </c>
      <c r="Q24" s="575" t="str">
        <f t="shared" si="15"/>
        <v/>
      </c>
      <c r="R24" s="575" t="str">
        <f t="shared" si="2"/>
        <v/>
      </c>
      <c r="S24" s="575" t="str">
        <f t="shared" si="3"/>
        <v/>
      </c>
      <c r="T24" s="575" t="str">
        <f t="shared" si="4"/>
        <v/>
      </c>
      <c r="U24" s="575" t="str">
        <f t="shared" si="5"/>
        <v/>
      </c>
      <c r="V24" s="575" t="str">
        <f t="shared" si="6"/>
        <v/>
      </c>
      <c r="W24" s="575" t="str">
        <f t="shared" si="7"/>
        <v/>
      </c>
      <c r="X24" s="576" t="str">
        <f t="shared" si="8"/>
        <v/>
      </c>
      <c r="Y24" s="576" t="str">
        <f t="shared" si="9"/>
        <v/>
      </c>
      <c r="Z24" s="576" t="str">
        <f t="shared" si="10"/>
        <v/>
      </c>
      <c r="AA24" s="576" t="str">
        <f t="shared" si="11"/>
        <v/>
      </c>
      <c r="AB24" s="576" t="str">
        <f t="shared" si="12"/>
        <v xml:space="preserve">2.3 - Approche comportementale
</v>
      </c>
      <c r="AC24" s="576" t="str">
        <f t="shared" si="13"/>
        <v/>
      </c>
      <c r="AD24" s="576" t="str">
        <f t="shared" si="14"/>
        <v xml:space="preserve">3.2 - Constituants d’un système
</v>
      </c>
      <c r="AE24" s="577"/>
      <c r="AF24" s="581"/>
      <c r="AG24" s="6"/>
      <c r="AH24" s="585"/>
      <c r="AI24" s="579" t="str">
        <f t="shared" si="16"/>
        <v xml:space="preserve">2.3 - Approche comportementale
3.2 - Constituants d’un système
</v>
      </c>
      <c r="AJ24" s="612" t="str">
        <f t="shared" si="17"/>
        <v/>
      </c>
    </row>
    <row r="25" spans="1:51" ht="33" x14ac:dyDescent="0.2">
      <c r="A25" s="597"/>
      <c r="B25" s="596"/>
      <c r="C25" s="593" t="str">
        <f>F24</f>
        <v>O4</v>
      </c>
      <c r="D25" s="593" t="str">
        <f>G24</f>
        <v>Décoder l’organisation fonctionnelle, structurelle et logicielle d’un système</v>
      </c>
      <c r="E25" s="535"/>
      <c r="F25" s="769"/>
      <c r="G25" s="770"/>
      <c r="H25" s="570" t="s">
        <v>679</v>
      </c>
      <c r="I25" s="569" t="s">
        <v>680</v>
      </c>
      <c r="J25" s="575"/>
      <c r="K25" s="575"/>
      <c r="L25" s="575"/>
      <c r="M25" s="575"/>
      <c r="N25" s="575"/>
      <c r="O25" s="575"/>
      <c r="P25" s="575" t="s">
        <v>628</v>
      </c>
      <c r="Q25" s="575" t="str">
        <f t="shared" si="15"/>
        <v/>
      </c>
      <c r="R25" s="575" t="str">
        <f t="shared" si="2"/>
        <v/>
      </c>
      <c r="S25" s="575" t="str">
        <f t="shared" si="3"/>
        <v/>
      </c>
      <c r="T25" s="575" t="str">
        <f t="shared" si="4"/>
        <v/>
      </c>
      <c r="U25" s="575" t="str">
        <f t="shared" si="5"/>
        <v/>
      </c>
      <c r="V25" s="575" t="str">
        <f t="shared" si="6"/>
        <v/>
      </c>
      <c r="W25" s="575" t="str">
        <f t="shared" si="7"/>
        <v/>
      </c>
      <c r="X25" s="576" t="str">
        <f t="shared" si="8"/>
        <v/>
      </c>
      <c r="Y25" s="576" t="str">
        <f t="shared" si="9"/>
        <v/>
      </c>
      <c r="Z25" s="576" t="str">
        <f t="shared" si="10"/>
        <v/>
      </c>
      <c r="AA25" s="576" t="str">
        <f t="shared" si="11"/>
        <v/>
      </c>
      <c r="AB25" s="576" t="str">
        <f t="shared" si="12"/>
        <v/>
      </c>
      <c r="AC25" s="576" t="str">
        <f t="shared" si="13"/>
        <v/>
      </c>
      <c r="AD25" s="576" t="str">
        <f t="shared" si="14"/>
        <v xml:space="preserve">3.2 - Constituants d’un système
</v>
      </c>
      <c r="AE25" s="577"/>
      <c r="AF25" s="581"/>
      <c r="AG25" s="6"/>
      <c r="AH25" s="585"/>
      <c r="AI25" s="579" t="str">
        <f t="shared" si="16"/>
        <v xml:space="preserve">3.2 - Constituants d’un système
</v>
      </c>
      <c r="AJ25" s="612" t="str">
        <f t="shared" si="17"/>
        <v/>
      </c>
    </row>
    <row r="26" spans="1:51" ht="38.25" x14ac:dyDescent="0.2">
      <c r="A26" s="597"/>
      <c r="B26" s="596"/>
      <c r="C26" s="593" t="str">
        <f>F24</f>
        <v>O4</v>
      </c>
      <c r="D26" s="593" t="str">
        <f>G24</f>
        <v>Décoder l’organisation fonctionnelle, structurelle et logicielle d’un système</v>
      </c>
      <c r="E26" s="535"/>
      <c r="F26" s="769"/>
      <c r="G26" s="770"/>
      <c r="H26" s="570" t="s">
        <v>681</v>
      </c>
      <c r="I26" s="569" t="s">
        <v>682</v>
      </c>
      <c r="J26" s="575"/>
      <c r="K26" s="575"/>
      <c r="L26" s="575"/>
      <c r="M26" s="575"/>
      <c r="N26" s="575" t="s">
        <v>628</v>
      </c>
      <c r="O26" s="575" t="s">
        <v>628</v>
      </c>
      <c r="P26" s="575"/>
      <c r="Q26" s="575" t="str">
        <f t="shared" si="15"/>
        <v/>
      </c>
      <c r="R26" s="575" t="str">
        <f t="shared" si="2"/>
        <v/>
      </c>
      <c r="S26" s="575" t="str">
        <f t="shared" si="3"/>
        <v/>
      </c>
      <c r="T26" s="575" t="str">
        <f t="shared" si="4"/>
        <v/>
      </c>
      <c r="U26" s="575" t="str">
        <f t="shared" si="5"/>
        <v/>
      </c>
      <c r="V26" s="575" t="str">
        <f t="shared" si="6"/>
        <v/>
      </c>
      <c r="W26" s="575" t="str">
        <f t="shared" si="7"/>
        <v/>
      </c>
      <c r="X26" s="576" t="str">
        <f t="shared" si="8"/>
        <v/>
      </c>
      <c r="Y26" s="576" t="str">
        <f t="shared" si="9"/>
        <v/>
      </c>
      <c r="Z26" s="576" t="str">
        <f t="shared" si="10"/>
        <v/>
      </c>
      <c r="AA26" s="576" t="str">
        <f t="shared" si="11"/>
        <v/>
      </c>
      <c r="AB26" s="576" t="str">
        <f t="shared" si="12"/>
        <v xml:space="preserve">2.3 - Approche comportementale
</v>
      </c>
      <c r="AC26" s="576" t="str">
        <f t="shared" si="13"/>
        <v xml:space="preserve">3.1 - Structures matérielles et/ou logicielles
</v>
      </c>
      <c r="AD26" s="576" t="str">
        <f t="shared" si="14"/>
        <v/>
      </c>
      <c r="AE26" s="577"/>
      <c r="AF26" s="581"/>
      <c r="AG26" s="6"/>
      <c r="AH26" s="585"/>
      <c r="AI26" s="579" t="str">
        <f t="shared" si="16"/>
        <v xml:space="preserve">2.3 - Approche comportementale
3.1 - Structures matérielles et/ou logicielles
</v>
      </c>
      <c r="AJ26" s="612" t="str">
        <f t="shared" si="17"/>
        <v/>
      </c>
    </row>
    <row r="27" spans="1:51" ht="60.75" x14ac:dyDescent="0.2">
      <c r="A27" s="597"/>
      <c r="B27" s="596"/>
      <c r="C27" s="593" t="str">
        <f>F24</f>
        <v>O4</v>
      </c>
      <c r="D27" s="593" t="str">
        <f>G24</f>
        <v>Décoder l’organisation fonctionnelle, structurelle et logicielle d’un système</v>
      </c>
      <c r="E27" s="535"/>
      <c r="F27" s="769"/>
      <c r="G27" s="770"/>
      <c r="H27" s="570" t="s">
        <v>683</v>
      </c>
      <c r="I27" s="569" t="s">
        <v>684</v>
      </c>
      <c r="J27" s="575"/>
      <c r="K27" s="575"/>
      <c r="L27" s="575"/>
      <c r="M27" s="575"/>
      <c r="N27" s="575"/>
      <c r="O27" s="575" t="s">
        <v>628</v>
      </c>
      <c r="P27" s="575" t="s">
        <v>628</v>
      </c>
      <c r="Q27" s="575" t="str">
        <f t="shared" si="15"/>
        <v/>
      </c>
      <c r="R27" s="575" t="str">
        <f t="shared" si="2"/>
        <v/>
      </c>
      <c r="S27" s="575" t="str">
        <f t="shared" si="3"/>
        <v/>
      </c>
      <c r="T27" s="575" t="str">
        <f t="shared" si="4"/>
        <v/>
      </c>
      <c r="U27" s="575" t="str">
        <f t="shared" si="5"/>
        <v/>
      </c>
      <c r="V27" s="575" t="str">
        <f t="shared" si="6"/>
        <v/>
      </c>
      <c r="W27" s="575" t="str">
        <f t="shared" si="7"/>
        <v/>
      </c>
      <c r="X27" s="576" t="str">
        <f t="shared" si="8"/>
        <v/>
      </c>
      <c r="Y27" s="576" t="str">
        <f t="shared" si="9"/>
        <v/>
      </c>
      <c r="Z27" s="576" t="str">
        <f t="shared" si="10"/>
        <v/>
      </c>
      <c r="AA27" s="576" t="str">
        <f t="shared" si="11"/>
        <v/>
      </c>
      <c r="AB27" s="576" t="str">
        <f t="shared" si="12"/>
        <v/>
      </c>
      <c r="AC27" s="576" t="str">
        <f t="shared" si="13"/>
        <v xml:space="preserve">3.1 - Structures matérielles et/ou logicielles
</v>
      </c>
      <c r="AD27" s="576" t="str">
        <f t="shared" si="14"/>
        <v xml:space="preserve">3.2 - Constituants d’un système
</v>
      </c>
      <c r="AE27" s="577"/>
      <c r="AF27" s="581"/>
      <c r="AG27" s="6"/>
      <c r="AH27" s="585"/>
      <c r="AI27" s="579" t="str">
        <f t="shared" si="16"/>
        <v xml:space="preserve">3.1 - Structures matérielles et/ou logicielles
3.2 - Constituants d’un système
</v>
      </c>
      <c r="AJ27" s="612" t="str">
        <f t="shared" si="17"/>
        <v/>
      </c>
    </row>
    <row r="28" spans="1:51" ht="40.5" customHeight="1" x14ac:dyDescent="0.2">
      <c r="A28" s="597"/>
      <c r="B28" s="596"/>
      <c r="C28" s="593" t="str">
        <f>F28</f>
        <v>O5</v>
      </c>
      <c r="D28" s="593" t="str">
        <f>G28</f>
        <v>Utiliser un modèle de comportement pour prédire un fonctionnement ou valider une performance</v>
      </c>
      <c r="E28" s="535"/>
      <c r="F28" s="769" t="s">
        <v>685</v>
      </c>
      <c r="G28" s="770" t="s">
        <v>686</v>
      </c>
      <c r="H28" s="570" t="s">
        <v>687</v>
      </c>
      <c r="I28" s="569" t="s">
        <v>688</v>
      </c>
      <c r="J28" s="575"/>
      <c r="K28" s="575"/>
      <c r="L28" s="575"/>
      <c r="M28" s="575"/>
      <c r="N28" s="575" t="s">
        <v>628</v>
      </c>
      <c r="O28" s="575"/>
      <c r="P28" s="575"/>
      <c r="Q28" s="575" t="str">
        <f t="shared" si="15"/>
        <v/>
      </c>
      <c r="R28" s="575" t="str">
        <f t="shared" si="2"/>
        <v/>
      </c>
      <c r="S28" s="575" t="str">
        <f t="shared" si="3"/>
        <v/>
      </c>
      <c r="T28" s="575" t="str">
        <f t="shared" si="4"/>
        <v/>
      </c>
      <c r="U28" s="575" t="str">
        <f t="shared" si="5"/>
        <v/>
      </c>
      <c r="V28" s="575" t="str">
        <f t="shared" si="6"/>
        <v/>
      </c>
      <c r="W28" s="575" t="str">
        <f t="shared" si="7"/>
        <v/>
      </c>
      <c r="X28" s="576" t="str">
        <f t="shared" si="8"/>
        <v/>
      </c>
      <c r="Y28" s="576" t="str">
        <f t="shared" si="9"/>
        <v/>
      </c>
      <c r="Z28" s="576" t="str">
        <f t="shared" si="10"/>
        <v/>
      </c>
      <c r="AA28" s="576" t="str">
        <f t="shared" si="11"/>
        <v/>
      </c>
      <c r="AB28" s="576" t="str">
        <f t="shared" si="12"/>
        <v xml:space="preserve">2.3 - Approche comportementale
</v>
      </c>
      <c r="AC28" s="576" t="str">
        <f t="shared" si="13"/>
        <v/>
      </c>
      <c r="AD28" s="576" t="str">
        <f t="shared" si="14"/>
        <v/>
      </c>
      <c r="AE28" s="577"/>
      <c r="AF28" s="581"/>
      <c r="AG28" s="6"/>
      <c r="AH28" s="585"/>
      <c r="AI28" s="579" t="str">
        <f t="shared" si="16"/>
        <v xml:space="preserve">2.3 - Approche comportementale
</v>
      </c>
      <c r="AJ28" s="612" t="str">
        <f t="shared" si="17"/>
        <v/>
      </c>
    </row>
    <row r="29" spans="1:51" ht="40.5" x14ac:dyDescent="0.2">
      <c r="A29" s="597"/>
      <c r="B29" s="596"/>
      <c r="C29" s="593" t="str">
        <f>F28</f>
        <v>O5</v>
      </c>
      <c r="D29" s="593" t="str">
        <f>G28</f>
        <v>Utiliser un modèle de comportement pour prédire un fonctionnement ou valider une performance</v>
      </c>
      <c r="E29" s="535"/>
      <c r="F29" s="769"/>
      <c r="G29" s="770"/>
      <c r="H29" s="570" t="s">
        <v>689</v>
      </c>
      <c r="I29" s="569" t="s">
        <v>690</v>
      </c>
      <c r="J29" s="575"/>
      <c r="K29" s="575"/>
      <c r="L29" s="575"/>
      <c r="M29" s="575"/>
      <c r="N29" s="575" t="s">
        <v>628</v>
      </c>
      <c r="O29" s="575"/>
      <c r="P29" s="575"/>
      <c r="Q29" s="575" t="str">
        <f t="shared" si="15"/>
        <v/>
      </c>
      <c r="R29" s="575" t="str">
        <f t="shared" si="2"/>
        <v/>
      </c>
      <c r="S29" s="575" t="str">
        <f t="shared" si="3"/>
        <v/>
      </c>
      <c r="T29" s="575" t="str">
        <f t="shared" si="4"/>
        <v/>
      </c>
      <c r="U29" s="575" t="str">
        <f t="shared" si="5"/>
        <v/>
      </c>
      <c r="V29" s="575" t="str">
        <f t="shared" si="6"/>
        <v/>
      </c>
      <c r="W29" s="575" t="str">
        <f t="shared" si="7"/>
        <v/>
      </c>
      <c r="X29" s="576" t="str">
        <f t="shared" si="8"/>
        <v/>
      </c>
      <c r="Y29" s="576" t="str">
        <f t="shared" si="9"/>
        <v/>
      </c>
      <c r="Z29" s="576" t="str">
        <f t="shared" si="10"/>
        <v/>
      </c>
      <c r="AA29" s="576" t="str">
        <f t="shared" si="11"/>
        <v/>
      </c>
      <c r="AB29" s="576" t="str">
        <f t="shared" si="12"/>
        <v xml:space="preserve">2.3 - Approche comportementale
</v>
      </c>
      <c r="AC29" s="576" t="str">
        <f t="shared" si="13"/>
        <v/>
      </c>
      <c r="AD29" s="576" t="str">
        <f t="shared" si="14"/>
        <v/>
      </c>
      <c r="AE29" s="577"/>
      <c r="AF29" s="581"/>
      <c r="AG29" s="6"/>
      <c r="AH29" s="585"/>
      <c r="AI29" s="579" t="str">
        <f t="shared" si="16"/>
        <v xml:space="preserve">2.3 - Approche comportementale
</v>
      </c>
      <c r="AJ29" s="612" t="str">
        <f t="shared" si="17"/>
        <v/>
      </c>
    </row>
    <row r="30" spans="1:51" ht="76.5" x14ac:dyDescent="0.2">
      <c r="A30" s="597">
        <v>3</v>
      </c>
      <c r="B30" s="596"/>
      <c r="C30" s="593" t="str">
        <f>F28</f>
        <v>O5</v>
      </c>
      <c r="D30" s="593" t="str">
        <f>G28</f>
        <v>Utiliser un modèle de comportement pour prédire un fonctionnement ou valider une performance</v>
      </c>
      <c r="E30" s="535"/>
      <c r="F30" s="769"/>
      <c r="G30" s="770"/>
      <c r="H30" s="570" t="s">
        <v>691</v>
      </c>
      <c r="I30" s="569" t="s">
        <v>692</v>
      </c>
      <c r="J30" s="575"/>
      <c r="K30" s="575"/>
      <c r="L30" s="575"/>
      <c r="M30" s="575"/>
      <c r="N30" s="575" t="s">
        <v>628</v>
      </c>
      <c r="O30" s="575"/>
      <c r="P30" s="575"/>
      <c r="Q30" s="575" t="str">
        <f t="shared" si="15"/>
        <v/>
      </c>
      <c r="R30" s="575" t="str">
        <f t="shared" si="2"/>
        <v/>
      </c>
      <c r="S30" s="575" t="str">
        <f t="shared" si="3"/>
        <v/>
      </c>
      <c r="T30" s="575" t="str">
        <f t="shared" si="4"/>
        <v/>
      </c>
      <c r="U30" s="575" t="str">
        <f t="shared" si="5"/>
        <v>X</v>
      </c>
      <c r="V30" s="575" t="str">
        <f t="shared" si="6"/>
        <v/>
      </c>
      <c r="W30" s="575" t="str">
        <f t="shared" si="7"/>
        <v/>
      </c>
      <c r="X30" s="576" t="str">
        <f t="shared" si="8"/>
        <v/>
      </c>
      <c r="Y30" s="576" t="str">
        <f t="shared" si="9"/>
        <v/>
      </c>
      <c r="Z30" s="576" t="str">
        <f t="shared" si="10"/>
        <v/>
      </c>
      <c r="AA30" s="576" t="str">
        <f t="shared" si="11"/>
        <v/>
      </c>
      <c r="AB30" s="576" t="str">
        <f t="shared" si="12"/>
        <v xml:space="preserve">2.3 - Approche comportementale
</v>
      </c>
      <c r="AC30" s="576" t="str">
        <f t="shared" si="13"/>
        <v/>
      </c>
      <c r="AD30" s="576" t="str">
        <f t="shared" si="14"/>
        <v/>
      </c>
      <c r="AE30" s="577"/>
      <c r="AF30" s="581"/>
      <c r="AG30" s="6"/>
      <c r="AH30" s="585"/>
      <c r="AI30" s="579" t="str">
        <f t="shared" si="16"/>
        <v xml:space="preserve">2.3 - Approche comportementale
</v>
      </c>
      <c r="AJ30" s="612" t="str">
        <f t="shared" si="17"/>
        <v xml:space="preserve">CO5.3 - Evaluer un écart entre le comportement du réel et le comportement du modèle en fonction des paramètres proposés :
2.3 - Approche comportementale
</v>
      </c>
    </row>
    <row r="31" spans="1:51" ht="40.5" customHeight="1" x14ac:dyDescent="0.2">
      <c r="A31" s="597"/>
      <c r="B31" s="596"/>
      <c r="C31" s="593" t="str">
        <f>F31</f>
        <v>O6</v>
      </c>
      <c r="D31" s="593" t="str">
        <f>G31</f>
        <v>Communiquer une idée, un principe ou une solution technique, un projet, y compris en langue étrangère</v>
      </c>
      <c r="E31" s="535"/>
      <c r="F31" s="769" t="s">
        <v>693</v>
      </c>
      <c r="G31" s="770" t="s">
        <v>694</v>
      </c>
      <c r="H31" s="570" t="s">
        <v>695</v>
      </c>
      <c r="I31" s="569" t="s">
        <v>696</v>
      </c>
      <c r="J31" s="575"/>
      <c r="K31" s="575"/>
      <c r="L31" s="575"/>
      <c r="M31" s="575" t="s">
        <v>628</v>
      </c>
      <c r="N31" s="575"/>
      <c r="O31" s="575"/>
      <c r="P31" s="575"/>
      <c r="Q31" s="575" t="str">
        <f t="shared" si="15"/>
        <v/>
      </c>
      <c r="R31" s="575" t="str">
        <f t="shared" si="2"/>
        <v/>
      </c>
      <c r="S31" s="575" t="str">
        <f t="shared" si="3"/>
        <v/>
      </c>
      <c r="T31" s="575" t="str">
        <f t="shared" si="4"/>
        <v/>
      </c>
      <c r="U31" s="575" t="str">
        <f t="shared" si="5"/>
        <v/>
      </c>
      <c r="V31" s="575" t="str">
        <f t="shared" si="6"/>
        <v/>
      </c>
      <c r="W31" s="575" t="str">
        <f t="shared" si="7"/>
        <v/>
      </c>
      <c r="X31" s="576" t="str">
        <f t="shared" si="8"/>
        <v/>
      </c>
      <c r="Y31" s="576" t="str">
        <f t="shared" si="9"/>
        <v/>
      </c>
      <c r="Z31" s="576" t="str">
        <f t="shared" si="10"/>
        <v/>
      </c>
      <c r="AA31" s="576" t="str">
        <f t="shared" si="11"/>
        <v xml:space="preserve">2.2 - Les outils de représentation
</v>
      </c>
      <c r="AB31" s="576" t="str">
        <f t="shared" si="12"/>
        <v/>
      </c>
      <c r="AC31" s="576" t="str">
        <f t="shared" si="13"/>
        <v/>
      </c>
      <c r="AD31" s="576" t="str">
        <f t="shared" si="14"/>
        <v/>
      </c>
      <c r="AE31" s="577"/>
      <c r="AF31" s="581"/>
      <c r="AG31" s="6"/>
      <c r="AH31" s="585"/>
      <c r="AI31" s="579" t="str">
        <f t="shared" si="16"/>
        <v xml:space="preserve">2.2 - Les outils de représentation
</v>
      </c>
      <c r="AJ31" s="612" t="str">
        <f t="shared" si="17"/>
        <v/>
      </c>
    </row>
    <row r="32" spans="1:51" ht="63.75" x14ac:dyDescent="0.2">
      <c r="A32" s="597">
        <v>4</v>
      </c>
      <c r="B32" s="596"/>
      <c r="C32" s="593" t="str">
        <f>F31</f>
        <v>O6</v>
      </c>
      <c r="D32" s="593" t="str">
        <f>G31</f>
        <v>Communiquer une idée, un principe ou une solution technique, un projet, y compris en langue étrangère</v>
      </c>
      <c r="E32" s="535"/>
      <c r="F32" s="769"/>
      <c r="G32" s="770"/>
      <c r="H32" s="570" t="s">
        <v>697</v>
      </c>
      <c r="I32" s="569" t="s">
        <v>698</v>
      </c>
      <c r="J32" s="575"/>
      <c r="K32" s="575"/>
      <c r="L32" s="575"/>
      <c r="M32" s="575" t="s">
        <v>628</v>
      </c>
      <c r="N32" s="575"/>
      <c r="O32" s="575"/>
      <c r="P32" s="575"/>
      <c r="Q32" s="575" t="str">
        <f t="shared" si="15"/>
        <v/>
      </c>
      <c r="R32" s="575" t="str">
        <f t="shared" si="2"/>
        <v/>
      </c>
      <c r="S32" s="575" t="str">
        <f t="shared" si="3"/>
        <v/>
      </c>
      <c r="T32" s="575" t="str">
        <f t="shared" si="4"/>
        <v>X</v>
      </c>
      <c r="U32" s="575" t="str">
        <f t="shared" si="5"/>
        <v/>
      </c>
      <c r="V32" s="575" t="str">
        <f t="shared" si="6"/>
        <v/>
      </c>
      <c r="W32" s="575" t="str">
        <f t="shared" si="7"/>
        <v/>
      </c>
      <c r="X32" s="576" t="str">
        <f t="shared" si="8"/>
        <v/>
      </c>
      <c r="Y32" s="576" t="str">
        <f t="shared" si="9"/>
        <v/>
      </c>
      <c r="Z32" s="576" t="str">
        <f t="shared" si="10"/>
        <v/>
      </c>
      <c r="AA32" s="576" t="str">
        <f t="shared" si="11"/>
        <v xml:space="preserve">2.2 - Les outils de représentation
</v>
      </c>
      <c r="AB32" s="576" t="str">
        <f t="shared" si="12"/>
        <v/>
      </c>
      <c r="AC32" s="576" t="str">
        <f t="shared" si="13"/>
        <v/>
      </c>
      <c r="AD32" s="576" t="str">
        <f t="shared" si="14"/>
        <v/>
      </c>
      <c r="AE32" s="577"/>
      <c r="AF32" s="581"/>
      <c r="AG32" s="6"/>
      <c r="AH32" s="585"/>
      <c r="AI32" s="579" t="str">
        <f t="shared" si="16"/>
        <v xml:space="preserve">2.2 - Les outils de représentation
</v>
      </c>
      <c r="AJ32" s="612" t="str">
        <f t="shared" si="17"/>
        <v xml:space="preserve">CO6.2 - Décrire le fonctionnement et/ou l'exploitation d'un système en utilisant l'outil de description le plus pertinent :
2.2 - Les outils de représentation
</v>
      </c>
    </row>
    <row r="33" spans="1:36" ht="51" customHeight="1" x14ac:dyDescent="0.2">
      <c r="A33" s="597"/>
      <c r="B33" s="596"/>
      <c r="C33" s="593" t="str">
        <f>F31</f>
        <v>O6</v>
      </c>
      <c r="D33" s="593" t="str">
        <f>G31</f>
        <v>Communiquer une idée, un principe ou une solution technique, un projet, y compris en langue étrangère</v>
      </c>
      <c r="E33" s="535"/>
      <c r="F33" s="769"/>
      <c r="G33" s="770"/>
      <c r="H33" s="570" t="s">
        <v>699</v>
      </c>
      <c r="I33" s="569" t="s">
        <v>700</v>
      </c>
      <c r="J33" s="575" t="s">
        <v>628</v>
      </c>
      <c r="K33" s="575" t="s">
        <v>628</v>
      </c>
      <c r="L33" s="575" t="s">
        <v>628</v>
      </c>
      <c r="M33" s="575" t="s">
        <v>628</v>
      </c>
      <c r="N33" s="575" t="s">
        <v>628</v>
      </c>
      <c r="O33" s="575" t="s">
        <v>628</v>
      </c>
      <c r="P33" s="575" t="s">
        <v>628</v>
      </c>
      <c r="Q33" s="575" t="str">
        <f t="shared" si="15"/>
        <v/>
      </c>
      <c r="R33" s="575" t="str">
        <f t="shared" si="2"/>
        <v/>
      </c>
      <c r="S33" s="575" t="str">
        <f t="shared" si="3"/>
        <v/>
      </c>
      <c r="T33" s="575" t="str">
        <f t="shared" si="4"/>
        <v/>
      </c>
      <c r="U33" s="575" t="str">
        <f t="shared" si="5"/>
        <v/>
      </c>
      <c r="V33" s="575" t="str">
        <f t="shared" si="6"/>
        <v/>
      </c>
      <c r="W33" s="575" t="str">
        <f t="shared" si="7"/>
        <v/>
      </c>
      <c r="X33" s="576" t="str">
        <f t="shared" si="8"/>
        <v xml:space="preserve">1.1 - Compétitivité et créativité
</v>
      </c>
      <c r="Y33" s="576" t="str">
        <f t="shared" si="9"/>
        <v xml:space="preserve">1.2 - Éco-conception
</v>
      </c>
      <c r="Z33" s="576" t="str">
        <f t="shared" si="10"/>
        <v xml:space="preserve">2.1 - Approche fonctionnelle d’un système
</v>
      </c>
      <c r="AA33" s="576" t="str">
        <f t="shared" si="11"/>
        <v xml:space="preserve">2.2 - Les outils de représentation
</v>
      </c>
      <c r="AB33" s="576" t="str">
        <f t="shared" si="12"/>
        <v xml:space="preserve">2.3 - Approche comportementale
</v>
      </c>
      <c r="AC33" s="576" t="str">
        <f t="shared" si="13"/>
        <v xml:space="preserve">3.1 - Structures matérielles et/ou logicielles
</v>
      </c>
      <c r="AD33" s="576" t="str">
        <f t="shared" si="14"/>
        <v xml:space="preserve">3.2 - Constituants d’un système
</v>
      </c>
      <c r="AE33" s="577"/>
      <c r="AF33" s="581"/>
      <c r="AG33" s="6"/>
      <c r="AH33" s="585"/>
      <c r="AI33" s="579" t="str">
        <f t="shared" si="16"/>
        <v xml:space="preserve">1.1 - Compétitivité et créativité
1.2 - Éco-conception
2.1 - Approche fonctionnelle d’un système
2.2 - Les outils de représentation
2.3 - Approche comportementale
3.1 - Structures matérielles et/ou logicielles
3.2 - Constituants d’un système
</v>
      </c>
      <c r="AJ33" s="612" t="str">
        <f t="shared" si="17"/>
        <v/>
      </c>
    </row>
    <row r="34" spans="1:36" collapsed="1" x14ac:dyDescent="0.2">
      <c r="A34" s="594"/>
      <c r="B34" s="594"/>
      <c r="C34" s="519"/>
      <c r="D34" s="520"/>
      <c r="E34" s="536"/>
      <c r="F34" s="536"/>
      <c r="G34" s="536"/>
      <c r="H34" s="536"/>
      <c r="I34" s="536"/>
      <c r="J34" s="536"/>
      <c r="K34" s="536"/>
      <c r="L34" s="536"/>
      <c r="M34" s="670"/>
      <c r="N34" s="670"/>
      <c r="O34" s="670"/>
      <c r="P34" s="670"/>
      <c r="Q34" s="670"/>
      <c r="R34" s="670"/>
      <c r="S34" s="670"/>
      <c r="T34" s="670"/>
      <c r="U34" s="670"/>
      <c r="V34" s="670"/>
      <c r="W34" s="670"/>
      <c r="X34" s="670"/>
      <c r="Y34" s="670"/>
      <c r="Z34" s="670"/>
      <c r="AA34" s="670"/>
      <c r="AB34" s="670"/>
      <c r="AC34" s="670"/>
      <c r="AD34" s="670"/>
      <c r="AE34" s="671"/>
      <c r="AG34" s="581"/>
    </row>
    <row r="35" spans="1:36" hidden="1" outlineLevel="1" x14ac:dyDescent="0.2">
      <c r="B35" s="578"/>
      <c r="J35" s="568" t="str">
        <f>IF(J18&lt;&gt;"",$H18&amp;" - "&amp;$I18&amp;CHAR(10),"")</f>
        <v xml:space="preserve">CO1.1 - Justifier les choix des matériaux, des structures d'un système et les énergies mises en oeuvre dans une approche de développement durable
</v>
      </c>
      <c r="K35" s="568" t="str">
        <f t="shared" ref="K35:P35" si="18">IF(K18&lt;&gt;"",$H18&amp;" - "&amp;$I18&amp;CHAR(10),"")</f>
        <v xml:space="preserve">CO1.1 - Justifier les choix des matériaux, des structures d'un système et les énergies mises en oeuvre dans une approche de développement durable
</v>
      </c>
      <c r="L35" s="568" t="str">
        <f t="shared" si="18"/>
        <v/>
      </c>
      <c r="M35" s="568" t="str">
        <f t="shared" si="18"/>
        <v/>
      </c>
      <c r="N35" s="568" t="str">
        <f t="shared" si="18"/>
        <v/>
      </c>
      <c r="O35" s="568" t="str">
        <f t="shared" si="18"/>
        <v xml:space="preserve">CO1.1 - Justifier les choix des matériaux, des structures d'un système et les énergies mises en oeuvre dans une approche de développement durable
</v>
      </c>
      <c r="P35" s="568" t="str">
        <f t="shared" si="18"/>
        <v/>
      </c>
      <c r="Q35" s="568"/>
      <c r="R35" s="568"/>
      <c r="S35" s="568"/>
      <c r="T35" s="568"/>
      <c r="U35" s="568"/>
      <c r="V35" s="568"/>
      <c r="W35" s="568"/>
      <c r="AJ35" s="568" t="str">
        <f>AJ18&amp;AJ19&amp;AJ20&amp;AJ21&amp;AJ22&amp;AJ23&amp;AJ24&amp;AJ25&amp;AJ26&amp;AJ27&amp;AJ28&amp;AJ29&amp;AJ30&amp;AJ31&amp;AJ32&amp;AJ33</f>
        <v xml:space="preserve">CO1.1 - Justifier les choix des matériaux, des structures d'un système et les énergies mises en oeuvre dans une approche de développement durable :
1.1 - Compétitivité et créativité
1.2 - Éco-conception
3.1 - Structures matérielles et/ou logicielles
CO2.2 - Justifier les solutions constructives d'un système au regard des impacts environnementaux et économiques engendrés tout au long de son cycle de vie :
1.1 - Compétitivité et créativité
3.1 - Structures matérielles et/ou logicielles
3.2 - Constituants d’un système
CO5.3 - Evaluer un écart entre le comportement du réel et le comportement du modèle en fonction des paramètres proposés :
2.3 - Approche comportementale
CO6.2 - Décrire le fonctionnement et/ou l'exploitation d'un système en utilisant l'outil de description le plus pertinent :
2.2 - Les outils de représentation
</v>
      </c>
    </row>
    <row r="36" spans="1:36" hidden="1" outlineLevel="1" x14ac:dyDescent="0.2">
      <c r="B36" s="578"/>
      <c r="J36" s="568" t="str">
        <f t="shared" ref="J36:P50" si="19">IF(J19&lt;&gt;"",$H19&amp;" - "&amp;$I19&amp;CHAR(10),"")</f>
        <v xml:space="preserve">CO1.2 - Justifier le choix d'une solution selon des contraintes d'ergonomie et d'effets sur la santé de l'homme et du vivant
</v>
      </c>
      <c r="K36" s="568" t="str">
        <f t="shared" si="19"/>
        <v xml:space="preserve">CO1.2 - Justifier le choix d'une solution selon des contraintes d'ergonomie et d'effets sur la santé de l'homme et du vivant
</v>
      </c>
      <c r="L36" s="568" t="str">
        <f t="shared" si="19"/>
        <v/>
      </c>
      <c r="M36" s="568" t="str">
        <f t="shared" si="19"/>
        <v/>
      </c>
      <c r="N36" s="568" t="str">
        <f t="shared" si="19"/>
        <v/>
      </c>
      <c r="O36" s="568" t="str">
        <f t="shared" si="19"/>
        <v/>
      </c>
      <c r="P36" s="568" t="str">
        <f t="shared" si="19"/>
        <v/>
      </c>
      <c r="Q36" s="568"/>
      <c r="R36" s="568"/>
      <c r="S36" s="568"/>
      <c r="T36" s="568"/>
      <c r="U36" s="568"/>
      <c r="V36" s="568"/>
      <c r="W36" s="568"/>
    </row>
    <row r="37" spans="1:36" hidden="1" outlineLevel="1" x14ac:dyDescent="0.2">
      <c r="B37" s="578"/>
      <c r="J37" s="568" t="str">
        <f t="shared" si="19"/>
        <v/>
      </c>
      <c r="K37" s="568" t="str">
        <f t="shared" si="19"/>
        <v xml:space="preserve">CO2.1 - Identifier les flux et la forme de l'énergie, caractériser ses transformations et/ou modulations et estimer l'efficacité énergétique globale d'un système
</v>
      </c>
      <c r="L37" s="568" t="str">
        <f t="shared" si="19"/>
        <v/>
      </c>
      <c r="M37" s="568" t="str">
        <f t="shared" si="19"/>
        <v/>
      </c>
      <c r="N37" s="568" t="str">
        <f t="shared" si="19"/>
        <v/>
      </c>
      <c r="O37" s="568" t="str">
        <f t="shared" si="19"/>
        <v/>
      </c>
      <c r="P37" s="568" t="str">
        <f t="shared" si="19"/>
        <v xml:space="preserve">CO2.1 - Identifier les flux et la forme de l'énergie, caractériser ses transformations et/ou modulations et estimer l'efficacité énergétique globale d'un système
</v>
      </c>
      <c r="Q37" s="568"/>
      <c r="R37" s="568"/>
      <c r="S37" s="568"/>
      <c r="T37" s="568"/>
      <c r="U37" s="568"/>
      <c r="V37" s="568"/>
      <c r="W37" s="568"/>
    </row>
    <row r="38" spans="1:36" hidden="1" outlineLevel="1" x14ac:dyDescent="0.2">
      <c r="B38" s="578"/>
      <c r="J38" s="568" t="str">
        <f t="shared" si="19"/>
        <v xml:space="preserve">CO2.2 - Justifier les solutions constructives d'un système au regard des impacts environnementaux et économiques engendrés tout au long de son cycle de vie
</v>
      </c>
      <c r="K38" s="568" t="str">
        <f t="shared" si="19"/>
        <v/>
      </c>
      <c r="L38" s="568" t="str">
        <f t="shared" si="19"/>
        <v/>
      </c>
      <c r="M38" s="568" t="str">
        <f t="shared" si="19"/>
        <v/>
      </c>
      <c r="N38" s="568" t="str">
        <f t="shared" si="19"/>
        <v/>
      </c>
      <c r="O38" s="568" t="str">
        <f t="shared" si="19"/>
        <v xml:space="preserve">CO2.2 - Justifier les solutions constructives d'un système au regard des impacts environnementaux et économiques engendrés tout au long de son cycle de vie
</v>
      </c>
      <c r="P38" s="568" t="str">
        <f t="shared" si="19"/>
        <v xml:space="preserve">CO2.2 - Justifier les solutions constructives d'un système au regard des impacts environnementaux et économiques engendrés tout au long de son cycle de vie
</v>
      </c>
      <c r="Q38" s="568"/>
      <c r="R38" s="568"/>
      <c r="S38" s="568"/>
      <c r="T38" s="568"/>
      <c r="U38" s="568"/>
      <c r="V38" s="568"/>
      <c r="W38" s="568"/>
    </row>
    <row r="39" spans="1:36" hidden="1" outlineLevel="1" x14ac:dyDescent="0.2">
      <c r="B39" s="578"/>
      <c r="J39" s="568" t="str">
        <f t="shared" si="19"/>
        <v/>
      </c>
      <c r="K39" s="568" t="str">
        <f t="shared" si="19"/>
        <v/>
      </c>
      <c r="L39" s="568" t="str">
        <f t="shared" si="19"/>
        <v xml:space="preserve">CO3.1 - Décoder le cahier des charges fonctionnel d'un système
</v>
      </c>
      <c r="M39" s="568" t="str">
        <f t="shared" si="19"/>
        <v/>
      </c>
      <c r="N39" s="568" t="str">
        <f t="shared" si="19"/>
        <v/>
      </c>
      <c r="O39" s="568" t="str">
        <f t="shared" si="19"/>
        <v/>
      </c>
      <c r="P39" s="568" t="str">
        <f t="shared" si="19"/>
        <v/>
      </c>
      <c r="Q39" s="568"/>
      <c r="R39" s="568"/>
      <c r="S39" s="568"/>
      <c r="T39" s="568"/>
      <c r="U39" s="568"/>
      <c r="V39" s="568"/>
      <c r="W39" s="568"/>
    </row>
    <row r="40" spans="1:36" hidden="1" outlineLevel="1" x14ac:dyDescent="0.2">
      <c r="B40" s="578"/>
      <c r="J40" s="568" t="str">
        <f t="shared" si="19"/>
        <v xml:space="preserve">CO3.2 - Evaluer la compétitivité d'un système d'un point de vue technique et économique
</v>
      </c>
      <c r="K40" s="568" t="str">
        <f t="shared" si="19"/>
        <v/>
      </c>
      <c r="L40" s="568" t="str">
        <f t="shared" si="19"/>
        <v/>
      </c>
      <c r="M40" s="568" t="str">
        <f t="shared" si="19"/>
        <v/>
      </c>
      <c r="N40" s="568" t="str">
        <f t="shared" si="19"/>
        <v/>
      </c>
      <c r="O40" s="568" t="str">
        <f t="shared" si="19"/>
        <v/>
      </c>
      <c r="P40" s="568" t="str">
        <f t="shared" si="19"/>
        <v/>
      </c>
      <c r="Q40" s="568"/>
      <c r="R40" s="568"/>
      <c r="S40" s="568"/>
      <c r="T40" s="568"/>
      <c r="U40" s="568"/>
      <c r="V40" s="568"/>
      <c r="W40" s="568"/>
    </row>
    <row r="41" spans="1:36" hidden="1" outlineLevel="1" x14ac:dyDescent="0.2">
      <c r="B41" s="578"/>
      <c r="J41" s="568" t="str">
        <f t="shared" si="19"/>
        <v/>
      </c>
      <c r="K41" s="568" t="str">
        <f t="shared" si="19"/>
        <v/>
      </c>
      <c r="L41" s="568" t="str">
        <f t="shared" si="19"/>
        <v/>
      </c>
      <c r="M41" s="568" t="str">
        <f t="shared" si="19"/>
        <v/>
      </c>
      <c r="N41" s="568" t="str">
        <f t="shared" si="19"/>
        <v xml:space="preserve">CO4.1 - Identifier et caractériser les fonctions et les constituants d'un système ainsi que ses entrées/sorties
</v>
      </c>
      <c r="O41" s="568" t="str">
        <f t="shared" si="19"/>
        <v/>
      </c>
      <c r="P41" s="568" t="str">
        <f t="shared" si="19"/>
        <v xml:space="preserve">CO4.1 - Identifier et caractériser les fonctions et les constituants d'un système ainsi que ses entrées/sorties
</v>
      </c>
      <c r="Q41" s="568"/>
      <c r="R41" s="568"/>
      <c r="S41" s="568"/>
      <c r="T41" s="568"/>
      <c r="U41" s="568"/>
      <c r="V41" s="568"/>
      <c r="W41" s="568"/>
    </row>
    <row r="42" spans="1:36" hidden="1" outlineLevel="1" x14ac:dyDescent="0.2">
      <c r="B42" s="578"/>
      <c r="J42" s="568" t="str">
        <f t="shared" si="19"/>
        <v/>
      </c>
      <c r="K42" s="568" t="str">
        <f t="shared" si="19"/>
        <v/>
      </c>
      <c r="L42" s="568" t="str">
        <f t="shared" si="19"/>
        <v/>
      </c>
      <c r="M42" s="568" t="str">
        <f t="shared" si="19"/>
        <v/>
      </c>
      <c r="N42" s="568" t="str">
        <f t="shared" si="19"/>
        <v/>
      </c>
      <c r="O42" s="568" t="str">
        <f t="shared" si="19"/>
        <v/>
      </c>
      <c r="P42" s="568" t="str">
        <f t="shared" si="19"/>
        <v xml:space="preserve">CO4.2 - Identifier et caractériser l'agencement  matériel et/ou logiciel d'un système
</v>
      </c>
      <c r="Q42" s="568"/>
      <c r="R42" s="568"/>
      <c r="S42" s="568"/>
      <c r="T42" s="568"/>
      <c r="U42" s="568"/>
      <c r="V42" s="568"/>
      <c r="W42" s="568"/>
    </row>
    <row r="43" spans="1:36" hidden="1" outlineLevel="1" x14ac:dyDescent="0.2">
      <c r="B43" s="578"/>
      <c r="J43" s="568" t="str">
        <f t="shared" si="19"/>
        <v/>
      </c>
      <c r="K43" s="568" t="str">
        <f t="shared" si="19"/>
        <v/>
      </c>
      <c r="L43" s="568" t="str">
        <f t="shared" si="19"/>
        <v/>
      </c>
      <c r="M43" s="568" t="str">
        <f t="shared" si="19"/>
        <v/>
      </c>
      <c r="N43" s="568" t="str">
        <f t="shared" si="19"/>
        <v xml:space="preserve">CO4.3 - Identifier et caractériser le fonctionnement temporel d'un système
</v>
      </c>
      <c r="O43" s="568" t="str">
        <f t="shared" si="19"/>
        <v xml:space="preserve">CO4.3 - Identifier et caractériser le fonctionnement temporel d'un système
</v>
      </c>
      <c r="P43" s="568" t="str">
        <f t="shared" si="19"/>
        <v/>
      </c>
      <c r="Q43" s="568"/>
      <c r="R43" s="568"/>
      <c r="S43" s="568"/>
      <c r="T43" s="568"/>
      <c r="U43" s="568"/>
      <c r="V43" s="568"/>
      <c r="W43" s="568"/>
    </row>
    <row r="44" spans="1:36" hidden="1" outlineLevel="1" x14ac:dyDescent="0.2">
      <c r="B44" s="578"/>
      <c r="J44" s="568" t="str">
        <f t="shared" si="19"/>
        <v/>
      </c>
      <c r="K44" s="568" t="str">
        <f t="shared" si="19"/>
        <v/>
      </c>
      <c r="L44" s="568" t="str">
        <f t="shared" si="19"/>
        <v/>
      </c>
      <c r="M44" s="568" t="str">
        <f t="shared" si="19"/>
        <v/>
      </c>
      <c r="N44" s="568" t="str">
        <f t="shared" si="19"/>
        <v/>
      </c>
      <c r="O44" s="568" t="str">
        <f t="shared" si="19"/>
        <v xml:space="preserve">CO4.4 - Identifier et caractériser des solutions techniques relatives aux matériaux, à la structure, à l'énergie et aux informations (acquisition, traitement, transmission) d'un système
</v>
      </c>
      <c r="P44" s="568" t="str">
        <f t="shared" si="19"/>
        <v xml:space="preserve">CO4.4 - Identifier et caractériser des solutions techniques relatives aux matériaux, à la structure, à l'énergie et aux informations (acquisition, traitement, transmission) d'un système
</v>
      </c>
      <c r="Q44" s="568"/>
      <c r="R44" s="568"/>
      <c r="S44" s="568"/>
      <c r="T44" s="568"/>
      <c r="U44" s="568"/>
      <c r="V44" s="568"/>
      <c r="W44" s="568"/>
    </row>
    <row r="45" spans="1:36" hidden="1" outlineLevel="1" x14ac:dyDescent="0.2">
      <c r="B45" s="578"/>
      <c r="J45" s="568" t="str">
        <f t="shared" si="19"/>
        <v/>
      </c>
      <c r="K45" s="568" t="str">
        <f t="shared" si="19"/>
        <v/>
      </c>
      <c r="L45" s="568" t="str">
        <f t="shared" si="19"/>
        <v/>
      </c>
      <c r="M45" s="568" t="str">
        <f t="shared" si="19"/>
        <v/>
      </c>
      <c r="N45" s="568" t="str">
        <f t="shared" si="19"/>
        <v xml:space="preserve">CO5.1 - Expliquer des éléments d'une modélisation proposée relative au comportement de tout ou partie d'un système
</v>
      </c>
      <c r="O45" s="568" t="str">
        <f t="shared" si="19"/>
        <v/>
      </c>
      <c r="P45" s="568" t="str">
        <f t="shared" si="19"/>
        <v/>
      </c>
      <c r="Q45" s="568"/>
      <c r="R45" s="568"/>
      <c r="S45" s="568"/>
      <c r="T45" s="568"/>
      <c r="U45" s="568"/>
      <c r="V45" s="568"/>
      <c r="W45" s="568"/>
    </row>
    <row r="46" spans="1:36" hidden="1" outlineLevel="1" x14ac:dyDescent="0.2">
      <c r="B46" s="578"/>
      <c r="J46" s="568" t="str">
        <f t="shared" si="19"/>
        <v/>
      </c>
      <c r="K46" s="568" t="str">
        <f t="shared" si="19"/>
        <v/>
      </c>
      <c r="L46" s="568" t="str">
        <f t="shared" si="19"/>
        <v/>
      </c>
      <c r="M46" s="568" t="str">
        <f t="shared" si="19"/>
        <v/>
      </c>
      <c r="N46" s="568" t="str">
        <f t="shared" si="19"/>
        <v xml:space="preserve">CO5.2 - Identifier des variables internes et externes utiles à une modélisation, simuler et valider le comportement du modèle
</v>
      </c>
      <c r="O46" s="568" t="str">
        <f t="shared" si="19"/>
        <v/>
      </c>
      <c r="P46" s="568" t="str">
        <f t="shared" si="19"/>
        <v/>
      </c>
      <c r="Q46" s="568"/>
      <c r="R46" s="568"/>
      <c r="S46" s="568"/>
      <c r="T46" s="568"/>
      <c r="U46" s="568"/>
      <c r="V46" s="568"/>
      <c r="W46" s="568"/>
    </row>
    <row r="47" spans="1:36" hidden="1" outlineLevel="1" x14ac:dyDescent="0.2">
      <c r="B47" s="578"/>
      <c r="J47" s="568" t="str">
        <f t="shared" si="19"/>
        <v/>
      </c>
      <c r="K47" s="568" t="str">
        <f t="shared" si="19"/>
        <v/>
      </c>
      <c r="L47" s="568" t="str">
        <f t="shared" si="19"/>
        <v/>
      </c>
      <c r="M47" s="568" t="str">
        <f t="shared" si="19"/>
        <v/>
      </c>
      <c r="N47" s="568" t="str">
        <f t="shared" si="19"/>
        <v xml:space="preserve">CO5.3 - Evaluer un écart entre le comportement du réel et le comportement du modèle en fonction des paramètres proposés
</v>
      </c>
      <c r="O47" s="568" t="str">
        <f t="shared" si="19"/>
        <v/>
      </c>
      <c r="P47" s="568" t="str">
        <f t="shared" si="19"/>
        <v/>
      </c>
      <c r="Q47" s="568"/>
      <c r="R47" s="568"/>
      <c r="S47" s="568"/>
      <c r="T47" s="568"/>
      <c r="U47" s="568"/>
      <c r="V47" s="568"/>
      <c r="W47" s="568"/>
    </row>
    <row r="48" spans="1:36" hidden="1" outlineLevel="1" x14ac:dyDescent="0.2">
      <c r="B48" s="578"/>
      <c r="J48" s="568" t="str">
        <f t="shared" si="19"/>
        <v/>
      </c>
      <c r="K48" s="568" t="str">
        <f t="shared" si="19"/>
        <v/>
      </c>
      <c r="L48" s="568" t="str">
        <f t="shared" si="19"/>
        <v/>
      </c>
      <c r="M48" s="568" t="str">
        <f t="shared" si="19"/>
        <v xml:space="preserve">CO6.1 - Décrire une idée, un principe, une solution, un projet en utilisant des outils de représentation adaptés
</v>
      </c>
      <c r="N48" s="568" t="str">
        <f t="shared" si="19"/>
        <v/>
      </c>
      <c r="O48" s="568" t="str">
        <f t="shared" si="19"/>
        <v/>
      </c>
      <c r="P48" s="568" t="str">
        <f t="shared" si="19"/>
        <v/>
      </c>
      <c r="Q48" s="568"/>
      <c r="R48" s="568"/>
      <c r="S48" s="568"/>
      <c r="T48" s="568"/>
      <c r="U48" s="568"/>
      <c r="V48" s="568"/>
      <c r="W48" s="568"/>
    </row>
    <row r="49" spans="2:42" hidden="1" outlineLevel="1" x14ac:dyDescent="0.2">
      <c r="B49" s="578"/>
      <c r="J49" s="568" t="str">
        <f t="shared" si="19"/>
        <v/>
      </c>
      <c r="K49" s="568" t="str">
        <f t="shared" si="19"/>
        <v/>
      </c>
      <c r="L49" s="568" t="str">
        <f t="shared" si="19"/>
        <v/>
      </c>
      <c r="M49" s="568" t="str">
        <f t="shared" si="19"/>
        <v xml:space="preserve">CO6.2 - Décrire le fonctionnement et/ou l'exploitation d'un système en utilisant l'outil de description le plus pertinent
</v>
      </c>
      <c r="N49" s="568" t="str">
        <f t="shared" si="19"/>
        <v/>
      </c>
      <c r="O49" s="568" t="str">
        <f t="shared" si="19"/>
        <v/>
      </c>
      <c r="P49" s="568" t="str">
        <f t="shared" si="19"/>
        <v/>
      </c>
      <c r="Q49" s="568"/>
      <c r="R49" s="568"/>
      <c r="S49" s="568"/>
      <c r="T49" s="568"/>
      <c r="U49" s="568"/>
      <c r="V49" s="568"/>
      <c r="W49" s="568"/>
    </row>
    <row r="50" spans="2:42" hidden="1" outlineLevel="1" x14ac:dyDescent="0.2">
      <c r="B50" s="578"/>
      <c r="J50" s="568" t="str">
        <f t="shared" si="19"/>
        <v xml:space="preserve">CO6.3 - Présenter et argumenter des démarches, des résultats, y compris dans une langue étrangère
</v>
      </c>
      <c r="K50" s="568" t="str">
        <f t="shared" si="19"/>
        <v xml:space="preserve">CO6.3 - Présenter et argumenter des démarches, des résultats, y compris dans une langue étrangère
</v>
      </c>
      <c r="L50" s="568" t="str">
        <f t="shared" si="19"/>
        <v xml:space="preserve">CO6.3 - Présenter et argumenter des démarches, des résultats, y compris dans une langue étrangère
</v>
      </c>
      <c r="M50" s="568" t="str">
        <f t="shared" si="19"/>
        <v xml:space="preserve">CO6.3 - Présenter et argumenter des démarches, des résultats, y compris dans une langue étrangère
</v>
      </c>
      <c r="N50" s="568" t="str">
        <f t="shared" si="19"/>
        <v xml:space="preserve">CO6.3 - Présenter et argumenter des démarches, des résultats, y compris dans une langue étrangère
</v>
      </c>
      <c r="O50" s="568" t="str">
        <f t="shared" si="19"/>
        <v xml:space="preserve">CO6.3 - Présenter et argumenter des démarches, des résultats, y compris dans une langue étrangère
</v>
      </c>
      <c r="P50" s="568" t="str">
        <f t="shared" si="19"/>
        <v xml:space="preserve">CO6.3 - Présenter et argumenter des démarches, des résultats, y compris dans une langue étrangère
</v>
      </c>
      <c r="Q50" s="568"/>
      <c r="R50" s="568"/>
      <c r="S50" s="568"/>
      <c r="T50" s="568"/>
      <c r="U50" s="568"/>
      <c r="V50" s="568"/>
      <c r="W50" s="568"/>
    </row>
    <row r="51" spans="2:42" hidden="1" outlineLevel="1" x14ac:dyDescent="0.2">
      <c r="B51" s="578"/>
      <c r="J51" s="568"/>
      <c r="K51" s="568"/>
      <c r="L51" s="568"/>
      <c r="M51" s="568"/>
      <c r="N51" s="568"/>
      <c r="O51" s="568"/>
      <c r="P51" s="568"/>
      <c r="Q51" s="568"/>
      <c r="R51" s="568"/>
      <c r="S51" s="568"/>
      <c r="T51" s="568"/>
      <c r="U51" s="568"/>
      <c r="V51" s="568"/>
      <c r="W51" s="568"/>
    </row>
    <row r="52" spans="2:42" hidden="1" outlineLevel="1" x14ac:dyDescent="0.2">
      <c r="B52" s="578"/>
      <c r="J52" s="568" t="str">
        <f>J35&amp;J36&amp;J37&amp;J38&amp;J39&amp;J40&amp;J41&amp;J42&amp;J43&amp;J44&amp;J45&amp;J46&amp;J47&amp;J48&amp;J49&amp;J50</f>
        <v xml:space="preserve">CO1.1 - Justifier les choix des matériaux, des structures d'un système et les énergies mises en oeuvre dans une approche de développement durable
CO1.2 - Justifier le choix d'une solution selon des contraintes d'ergonomie et d'effets sur la santé de l'homme et du vivant
CO2.2 - Justifier les solutions constructives d'un système au regard des impacts environnementaux et économiques engendrés tout au long de son cycle de vie
CO3.2 - Evaluer la compétitivité d'un système d'un point de vue technique et économique
CO6.3 - Présenter et argumenter des démarches, des résultats, y compris dans une langue étrangère
</v>
      </c>
      <c r="K52" s="568" t="str">
        <f t="shared" ref="K52:P52" si="20">K35&amp;K36&amp;K37&amp;K38&amp;K39&amp;K40&amp;K41&amp;K42&amp;K43&amp;K44&amp;K45&amp;K46&amp;K47&amp;K48&amp;K49&amp;K50</f>
        <v xml:space="preserve">CO1.1 - Justifier les choix des matériaux, des structures d'un système et les énergies mises en oeuvre dans une approche de développement durable
CO1.2 - Justifier le choix d'une solution selon des contraintes d'ergonomie et d'effets sur la santé de l'homme et du vivant
CO2.1 - Identifier les flux et la forme de l'énergie, caractériser ses transformations et/ou modulations et estimer l'efficacité énergétique globale d'un système
CO6.3 - Présenter et argumenter des démarches, des résultats, y compris dans une langue étrangère
</v>
      </c>
      <c r="L52" s="568" t="str">
        <f t="shared" si="20"/>
        <v xml:space="preserve">CO3.1 - Décoder le cahier des charges fonctionnel d'un système
CO6.3 - Présenter et argumenter des démarches, des résultats, y compris dans une langue étrangère
</v>
      </c>
      <c r="M52" s="568" t="str">
        <f t="shared" si="20"/>
        <v xml:space="preserve">CO6.1 - Décrire une idée, un principe, une solution, un projet en utilisant des outils de représentation adaptés
CO6.2 - Décrire le fonctionnement et/ou l'exploitation d'un système en utilisant l'outil de description le plus pertinent
CO6.3 - Présenter et argumenter des démarches, des résultats, y compris dans une langue étrangère
</v>
      </c>
      <c r="N52" s="568" t="str">
        <f t="shared" si="20"/>
        <v xml:space="preserve">CO4.1 - Identifier et caractériser les fonctions et les constituants d'un système ainsi que ses entrées/sorties
CO4.3 - Identifier et caractériser le fonctionnement temporel d'un système
CO5.1 - Expliquer des éléments d'une modélisation proposée relative au comportement de tout ou partie d'un système
CO5.2 - Identifier des variables internes et externes utiles à une modélisation, simuler et valider le comportement du modèle
CO5.3 - Evaluer un écart entre le comportement du réel et le comportement du modèle en fonction des paramètres proposés
CO6.3 - Présenter et argumenter des démarches, des résultats, y compris dans une langue étrangère
</v>
      </c>
      <c r="O52" s="568" t="str">
        <f t="shared" si="20"/>
        <v xml:space="preserve">CO1.1 - Justifier les choix des matériaux, des structures d'un système et les énergies mises en oeuvre dans une approche de développement durable
CO2.2 - Justifier les solutions constructives d'un système au regard des impacts environnementaux et économiques engendrés tout au long de son cycle de vie
CO4.3 - Identifier et caractériser le fonctionnement temporel d'un système
CO4.4 - Identifier et caractériser des solutions techniques relatives aux matériaux, à la structure, à l'énergie et aux informations (acquisition, traitement, transmission) d'un système
CO6.3 - Présenter et argumenter des démarches, des résultats, y compris dans une langue étrangère
</v>
      </c>
      <c r="P52" s="568" t="str">
        <f t="shared" si="20"/>
        <v xml:space="preserve">CO2.1 - Identifier les flux et la forme de l'énergie, caractériser ses transformations et/ou modulations et estimer l'efficacité énergétique globale d'un système
CO2.2 - Justifier les solutions constructives d'un système au regard des impacts environnementaux et économiques engendrés tout au long de son cycle de vie
CO4.1 - Identifier et caractériser les fonctions et les constituants d'un système ainsi que ses entrées/sorties
CO4.2 - Identifier et caractériser l'agencement  matériel et/ou logiciel d'un système
CO4.4 - Identifier et caractériser des solutions techniques relatives aux matériaux, à la structure, à l'énergie et aux informations (acquisition, traitement, transmission) d'un système
CO6.3 - Présenter et argumenter des démarches, des résultats, y compris dans une langue étrangère
</v>
      </c>
      <c r="Q52" s="568"/>
      <c r="R52" s="568"/>
      <c r="S52" s="568"/>
      <c r="T52" s="568"/>
      <c r="U52" s="568"/>
      <c r="V52" s="568"/>
      <c r="W52" s="568"/>
    </row>
    <row r="53" spans="2:42" hidden="1" outlineLevel="1" x14ac:dyDescent="0.2">
      <c r="B53" s="578"/>
      <c r="J53" s="5"/>
      <c r="K53" s="5"/>
      <c r="L53" s="5"/>
      <c r="M53" s="5"/>
      <c r="N53" s="5"/>
      <c r="O53" s="5"/>
      <c r="P53" s="5"/>
      <c r="Q53" s="5"/>
      <c r="R53" s="5"/>
      <c r="S53" s="5"/>
      <c r="T53" s="5"/>
      <c r="U53" s="5"/>
      <c r="V53" s="5"/>
      <c r="W53" s="5"/>
      <c r="X53" s="5"/>
      <c r="Y53" s="5"/>
      <c r="Z53" s="5"/>
      <c r="AA53" s="5"/>
      <c r="AB53" s="5"/>
      <c r="AC53" s="5"/>
      <c r="AD53" s="5"/>
      <c r="AE53" s="5"/>
    </row>
    <row r="54" spans="2:42" hidden="1" outlineLevel="1" x14ac:dyDescent="0.2">
      <c r="B54" s="578"/>
      <c r="J54" s="5"/>
      <c r="K54" s="5"/>
      <c r="L54" s="5"/>
      <c r="M54" s="5"/>
      <c r="N54" s="5"/>
      <c r="O54" s="5"/>
      <c r="P54" s="5"/>
      <c r="Q54" s="5"/>
      <c r="R54" s="5"/>
      <c r="S54" s="5"/>
      <c r="T54" s="5"/>
      <c r="U54" s="5"/>
      <c r="V54" s="5"/>
      <c r="W54" s="5"/>
      <c r="X54" s="5"/>
      <c r="Y54" s="5"/>
      <c r="Z54" s="5"/>
      <c r="AA54" s="5"/>
      <c r="AB54" s="5"/>
      <c r="AC54" s="5"/>
      <c r="AD54" s="5"/>
      <c r="AE54" s="5"/>
      <c r="AF54" s="6"/>
      <c r="AG54" s="6"/>
      <c r="AH54" s="6"/>
    </row>
    <row r="55" spans="2:42" x14ac:dyDescent="0.2">
      <c r="B55" s="578"/>
      <c r="AF55" s="6"/>
      <c r="AG55" s="6"/>
      <c r="AH55" s="6"/>
    </row>
    <row r="56" spans="2:42" ht="70.5" customHeight="1" x14ac:dyDescent="0.2">
      <c r="B56" s="578"/>
      <c r="J56" s="767" t="str">
        <f>J35&amp;J36&amp;J37&amp;J38&amp;J39&amp;J40&amp;J41&amp;J42&amp;J43&amp;J44&amp;J45&amp;J46&amp;J47&amp;J48&amp;J49&amp;J50</f>
        <v xml:space="preserve">CO1.1 - Justifier les choix des matériaux, des structures d'un système et les énergies mises en oeuvre dans une approche de développement durable
CO1.2 - Justifier le choix d'une solution selon des contraintes d'ergonomie et d'effets sur la santé de l'homme et du vivant
CO2.2 - Justifier les solutions constructives d'un système au regard des impacts environnementaux et économiques engendrés tout au long de son cycle de vie
CO3.2 - Evaluer la compétitivité d'un système d'un point de vue technique et économique
CO6.3 - Présenter et argumenter des démarches, des résultats, y compris dans une langue étrangère
</v>
      </c>
      <c r="K56" s="767"/>
      <c r="L56" s="767"/>
      <c r="M56" s="767"/>
      <c r="N56" s="767"/>
      <c r="O56" s="767"/>
      <c r="P56" s="767"/>
      <c r="Q56" s="767"/>
      <c r="R56" s="767"/>
      <c r="S56" s="767"/>
      <c r="T56" s="767"/>
      <c r="U56" s="767"/>
      <c r="V56" s="767"/>
      <c r="W56" s="767"/>
      <c r="X56" s="767"/>
      <c r="Y56" s="767"/>
      <c r="Z56" s="767"/>
      <c r="AA56" s="767"/>
      <c r="AB56" s="767"/>
      <c r="AC56" s="767"/>
      <c r="AD56" s="767"/>
      <c r="AE56" s="767"/>
      <c r="AF56" s="767"/>
      <c r="AG56" s="767"/>
      <c r="AH56" s="767"/>
      <c r="AI56" s="767"/>
      <c r="AJ56" s="767"/>
      <c r="AK56" s="767"/>
      <c r="AL56" s="767"/>
    </row>
    <row r="58" spans="2:42" ht="64.5" customHeight="1" x14ac:dyDescent="0.2">
      <c r="K58" s="767" t="str">
        <f>K35&amp;K36&amp;K37&amp;K38&amp;K39&amp;K40&amp;K41&amp;K42&amp;K43&amp;K44&amp;K45&amp;K46&amp;K47&amp;K48&amp;K49&amp;K50</f>
        <v xml:space="preserve">CO1.1 - Justifier les choix des matériaux, des structures d'un système et les énergies mises en oeuvre dans une approche de développement durable
CO1.2 - Justifier le choix d'une solution selon des contraintes d'ergonomie et d'effets sur la santé de l'homme et du vivant
CO2.1 - Identifier les flux et la forme de l'énergie, caractériser ses transformations et/ou modulations et estimer l'efficacité énergétique globale d'un système
CO6.3 - Présenter et argumenter des démarches, des résultats, y compris dans une langue étrangère
</v>
      </c>
      <c r="L58" s="767"/>
      <c r="M58" s="767"/>
      <c r="N58" s="767"/>
      <c r="O58" s="767"/>
      <c r="P58" s="767"/>
      <c r="Q58" s="767"/>
      <c r="R58" s="767"/>
      <c r="S58" s="767"/>
      <c r="T58" s="767"/>
      <c r="U58" s="767"/>
      <c r="V58" s="767"/>
      <c r="W58" s="767"/>
      <c r="X58" s="767"/>
      <c r="Y58" s="767"/>
      <c r="Z58" s="767"/>
      <c r="AA58" s="767"/>
      <c r="AB58" s="767"/>
      <c r="AC58" s="767"/>
      <c r="AD58" s="767"/>
      <c r="AE58" s="767"/>
      <c r="AF58" s="767"/>
      <c r="AG58" s="767"/>
      <c r="AH58" s="767"/>
      <c r="AI58" s="767"/>
      <c r="AJ58" s="767"/>
      <c r="AK58" s="767"/>
      <c r="AL58" s="767"/>
      <c r="AM58" s="767"/>
    </row>
    <row r="60" spans="2:42" ht="30" customHeight="1" x14ac:dyDescent="0.2">
      <c r="L60" s="767" t="str">
        <f>L35&amp;L36&amp;L37&amp;L38&amp;L39&amp;L40&amp;L41&amp;L42&amp;L43&amp;L44&amp;L45&amp;L46&amp;L47&amp;L48&amp;L49&amp;L50</f>
        <v xml:space="preserve">CO3.1 - Décoder le cahier des charges fonctionnel d'un système
CO6.3 - Présenter et argumenter des démarches, des résultats, y compris dans une langue étrangère
</v>
      </c>
      <c r="M60" s="767"/>
      <c r="N60" s="767"/>
      <c r="O60" s="767"/>
      <c r="P60" s="767"/>
      <c r="Q60" s="767"/>
      <c r="R60" s="767"/>
      <c r="S60" s="767"/>
      <c r="T60" s="767"/>
      <c r="U60" s="767"/>
      <c r="V60" s="767"/>
      <c r="W60" s="767"/>
      <c r="X60" s="767"/>
      <c r="Y60" s="767"/>
      <c r="Z60" s="767"/>
      <c r="AA60" s="767"/>
      <c r="AB60" s="767"/>
      <c r="AC60" s="767"/>
      <c r="AD60" s="767"/>
      <c r="AE60" s="767"/>
      <c r="AF60" s="767"/>
      <c r="AG60" s="767"/>
      <c r="AH60" s="767"/>
      <c r="AI60" s="767"/>
      <c r="AJ60" s="767"/>
      <c r="AK60" s="767"/>
      <c r="AL60" s="767"/>
      <c r="AM60" s="767"/>
      <c r="AN60" s="767"/>
    </row>
    <row r="62" spans="2:42" ht="46.5" customHeight="1" x14ac:dyDescent="0.2">
      <c r="M62" s="767" t="str">
        <f>M35&amp;M36&amp;M37&amp;M38&amp;M39&amp;M40&amp;M41&amp;M42&amp;M43&amp;M44&amp;M45&amp;M46&amp;M47&amp;M48&amp;M49&amp;M50</f>
        <v xml:space="preserve">CO6.1 - Décrire une idée, un principe, une solution, un projet en utilisant des outils de représentation adaptés
CO6.2 - Décrire le fonctionnement et/ou l'exploitation d'un système en utilisant l'outil de description le plus pertinent
CO6.3 - Présenter et argumenter des démarches, des résultats, y compris dans une langue étrangère
</v>
      </c>
      <c r="N62" s="767"/>
      <c r="O62" s="767"/>
      <c r="P62" s="767"/>
      <c r="Q62" s="767"/>
      <c r="R62" s="767"/>
      <c r="S62" s="767"/>
      <c r="T62" s="767"/>
      <c r="U62" s="767"/>
      <c r="V62" s="767"/>
      <c r="W62" s="767"/>
      <c r="X62" s="767"/>
      <c r="Y62" s="767"/>
      <c r="Z62" s="767"/>
      <c r="AA62" s="767"/>
      <c r="AB62" s="767"/>
      <c r="AC62" s="767"/>
      <c r="AD62" s="767"/>
      <c r="AE62" s="767"/>
      <c r="AF62" s="767"/>
      <c r="AG62" s="767"/>
      <c r="AH62" s="767"/>
      <c r="AI62" s="767"/>
      <c r="AJ62" s="767"/>
      <c r="AK62" s="767"/>
      <c r="AL62" s="767"/>
      <c r="AM62" s="767"/>
      <c r="AN62" s="767"/>
      <c r="AO62" s="767"/>
    </row>
    <row r="64" spans="2:42" ht="84" customHeight="1" x14ac:dyDescent="0.2">
      <c r="N64" s="767" t="str">
        <f>N35&amp;N36&amp;N37&amp;N38&amp;N39&amp;N40&amp;N41&amp;N42&amp;N43&amp;N44&amp;N45&amp;N46&amp;N47&amp;N48&amp;N49&amp;N50</f>
        <v xml:space="preserve">CO4.1 - Identifier et caractériser les fonctions et les constituants d'un système ainsi que ses entrées/sorties
CO4.3 - Identifier et caractériser le fonctionnement temporel d'un système
CO5.1 - Expliquer des éléments d'une modélisation proposée relative au comportement de tout ou partie d'un système
CO5.2 - Identifier des variables internes et externes utiles à une modélisation, simuler et valider le comportement du modèle
CO5.3 - Evaluer un écart entre le comportement du réel et le comportement du modèle en fonction des paramètres proposés
CO6.3 - Présenter et argumenter des démarches, des résultats, y compris dans une langue étrangère
</v>
      </c>
      <c r="O64" s="767"/>
      <c r="P64" s="767"/>
      <c r="Q64" s="767"/>
      <c r="R64" s="767"/>
      <c r="S64" s="767"/>
      <c r="T64" s="767"/>
      <c r="U64" s="767"/>
      <c r="V64" s="767"/>
      <c r="W64" s="767"/>
      <c r="X64" s="767"/>
      <c r="Y64" s="767"/>
      <c r="Z64" s="767"/>
      <c r="AA64" s="767"/>
      <c r="AB64" s="767"/>
      <c r="AC64" s="767"/>
      <c r="AD64" s="767"/>
      <c r="AE64" s="767"/>
      <c r="AF64" s="767"/>
      <c r="AG64" s="767"/>
      <c r="AH64" s="767"/>
      <c r="AI64" s="767"/>
      <c r="AJ64" s="767"/>
      <c r="AK64" s="767"/>
      <c r="AL64" s="767"/>
      <c r="AM64" s="767"/>
      <c r="AN64" s="767"/>
      <c r="AO64" s="767"/>
      <c r="AP64" s="767"/>
    </row>
    <row r="66" spans="15:44" ht="73.5" customHeight="1" x14ac:dyDescent="0.2">
      <c r="O66" s="767" t="str">
        <f>O35&amp;O36&amp;O37&amp;O38&amp;O39&amp;O40&amp;O41&amp;O42&amp;O43&amp;O44&amp;O45&amp;O46&amp;O47&amp;O48&amp;O49&amp;O50</f>
        <v xml:space="preserve">CO1.1 - Justifier les choix des matériaux, des structures d'un système et les énergies mises en oeuvre dans une approche de développement durable
CO2.2 - Justifier les solutions constructives d'un système au regard des impacts environnementaux et économiques engendrés tout au long de son cycle de vie
CO4.3 - Identifier et caractériser le fonctionnement temporel d'un système
CO4.4 - Identifier et caractériser des solutions techniques relatives aux matériaux, à la structure, à l'énergie et aux informations (acquisition, traitement, transmission) d'un système
CO6.3 - Présenter et argumenter des démarches, des résultats, y compris dans une langue étrangère
</v>
      </c>
      <c r="P66" s="767"/>
      <c r="Q66" s="767"/>
      <c r="R66" s="767"/>
      <c r="S66" s="767"/>
      <c r="T66" s="767"/>
      <c r="U66" s="767"/>
      <c r="V66" s="767"/>
      <c r="W66" s="767"/>
      <c r="X66" s="767"/>
      <c r="Y66" s="767"/>
      <c r="Z66" s="767"/>
      <c r="AA66" s="767"/>
      <c r="AB66" s="767"/>
      <c r="AC66" s="767"/>
      <c r="AD66" s="767"/>
      <c r="AE66" s="767"/>
      <c r="AF66" s="767"/>
      <c r="AG66" s="767"/>
      <c r="AH66" s="767"/>
      <c r="AI66" s="767"/>
      <c r="AJ66" s="767"/>
      <c r="AK66" s="767"/>
      <c r="AL66" s="767"/>
      <c r="AM66" s="767"/>
      <c r="AN66" s="767"/>
      <c r="AO66" s="767"/>
      <c r="AP66" s="767"/>
      <c r="AQ66" s="767"/>
    </row>
    <row r="68" spans="15:44" ht="87" customHeight="1" x14ac:dyDescent="0.2">
      <c r="P68" s="767" t="str">
        <f>P35&amp;P36&amp;P37&amp;P38&amp;P39&amp;P40&amp;P41&amp;P42&amp;P43&amp;P44&amp;P45&amp;P46&amp;P47&amp;P48&amp;P49&amp;P50</f>
        <v xml:space="preserve">CO2.1 - Identifier les flux et la forme de l'énergie, caractériser ses transformations et/ou modulations et estimer l'efficacité énergétique globale d'un système
CO2.2 - Justifier les solutions constructives d'un système au regard des impacts environnementaux et économiques engendrés tout au long de son cycle de vie
CO4.1 - Identifier et caractériser les fonctions et les constituants d'un système ainsi que ses entrées/sorties
CO4.2 - Identifier et caractériser l'agencement  matériel et/ou logiciel d'un système
CO4.4 - Identifier et caractériser des solutions techniques relatives aux matériaux, à la structure, à l'énergie et aux informations (acquisition, traitement, transmission) d'un système
CO6.3 - Présenter et argumenter des démarches, des résultats, y compris dans une langue étrangère
</v>
      </c>
      <c r="Q68" s="767"/>
      <c r="R68" s="767"/>
      <c r="S68" s="767"/>
      <c r="T68" s="767"/>
      <c r="U68" s="767"/>
      <c r="V68" s="767"/>
      <c r="W68" s="767"/>
      <c r="X68" s="767"/>
      <c r="Y68" s="767"/>
      <c r="Z68" s="767"/>
      <c r="AA68" s="767"/>
      <c r="AB68" s="767"/>
      <c r="AC68" s="767"/>
      <c r="AD68" s="767"/>
      <c r="AE68" s="767"/>
      <c r="AF68" s="767"/>
      <c r="AG68" s="767"/>
      <c r="AH68" s="767"/>
      <c r="AI68" s="767"/>
      <c r="AJ68" s="767"/>
      <c r="AK68" s="767"/>
      <c r="AL68" s="767"/>
      <c r="AM68" s="767"/>
      <c r="AN68" s="767"/>
      <c r="AO68" s="767"/>
      <c r="AP68" s="767"/>
      <c r="AQ68" s="767"/>
      <c r="AR68" s="767"/>
    </row>
  </sheetData>
  <autoFilter ref="A17:A33"/>
  <mergeCells count="28">
    <mergeCell ref="I10:O10"/>
    <mergeCell ref="I9:P9"/>
    <mergeCell ref="F18:F19"/>
    <mergeCell ref="G18:G19"/>
    <mergeCell ref="F28:F30"/>
    <mergeCell ref="G28:G30"/>
    <mergeCell ref="F31:F33"/>
    <mergeCell ref="G31:G33"/>
    <mergeCell ref="I11:N11"/>
    <mergeCell ref="I15:J15"/>
    <mergeCell ref="H17:I17"/>
    <mergeCell ref="I13:L13"/>
    <mergeCell ref="I12:M12"/>
    <mergeCell ref="F20:F21"/>
    <mergeCell ref="G20:G21"/>
    <mergeCell ref="F22:F23"/>
    <mergeCell ref="G22:G23"/>
    <mergeCell ref="F24:F27"/>
    <mergeCell ref="G24:G27"/>
    <mergeCell ref="F17:G17"/>
    <mergeCell ref="J56:AL56"/>
    <mergeCell ref="K58:AM58"/>
    <mergeCell ref="O66:AQ66"/>
    <mergeCell ref="P68:AR68"/>
    <mergeCell ref="I14:K14"/>
    <mergeCell ref="L60:AN60"/>
    <mergeCell ref="M62:AO62"/>
    <mergeCell ref="N64:AP64"/>
  </mergeCells>
  <conditionalFormatting sqref="J18:P33">
    <cfRule type="expression" dxfId="165" priority="5">
      <formula>Q18&lt;&gt;""</formula>
    </cfRule>
    <cfRule type="cellIs" dxfId="164" priority="8" operator="notEqual">
      <formula>""</formula>
    </cfRule>
  </conditionalFormatting>
  <conditionalFormatting sqref="H18:I33">
    <cfRule type="expression" dxfId="163" priority="9">
      <formula>$A18&lt;&gt;""</formula>
    </cfRule>
  </conditionalFormatting>
  <conditionalFormatting sqref="I9">
    <cfRule type="expression" dxfId="162" priority="6">
      <formula>W$17&lt;&gt;0</formula>
    </cfRule>
  </conditionalFormatting>
  <conditionalFormatting sqref="F18:G23">
    <cfRule type="expression" dxfId="161" priority="4">
      <formula>OR($A18&lt;&gt;"",$A19&lt;&gt;"")</formula>
    </cfRule>
  </conditionalFormatting>
  <conditionalFormatting sqref="F24:G27">
    <cfRule type="expression" dxfId="160" priority="3">
      <formula>($A$24&amp;$A$25&amp;$A$26&amp;$A$27)&lt;&gt;""</formula>
    </cfRule>
  </conditionalFormatting>
  <conditionalFormatting sqref="F28:G30">
    <cfRule type="expression" dxfId="159" priority="2">
      <formula>($A$28&amp;$A$29&amp;$A$30)&lt;&gt;""</formula>
    </cfRule>
  </conditionalFormatting>
  <conditionalFormatting sqref="F31:G33">
    <cfRule type="expression" dxfId="158" priority="1">
      <formula>($A$31&amp;$A$32&amp;$A$33)&lt;&gt;""</formula>
    </cfRule>
  </conditionalFormatting>
  <conditionalFormatting sqref="I15">
    <cfRule type="expression" dxfId="157" priority="11">
      <formula>Q$17&lt;&gt;0</formula>
    </cfRule>
  </conditionalFormatting>
  <conditionalFormatting sqref="H15">
    <cfRule type="expression" dxfId="156" priority="13">
      <formula>Q$17&lt;&gt;0</formula>
    </cfRule>
  </conditionalFormatting>
  <conditionalFormatting sqref="H14">
    <cfRule type="expression" dxfId="155" priority="15">
      <formula>R$17&lt;&gt;0</formula>
    </cfRule>
  </conditionalFormatting>
  <conditionalFormatting sqref="H13">
    <cfRule type="expression" dxfId="154" priority="17">
      <formula>S$17&lt;&gt;0</formula>
    </cfRule>
  </conditionalFormatting>
  <conditionalFormatting sqref="H12">
    <cfRule type="expression" dxfId="153" priority="19">
      <formula>T$17&lt;&gt;0</formula>
    </cfRule>
  </conditionalFormatting>
  <conditionalFormatting sqref="H11">
    <cfRule type="expression" dxfId="152" priority="21">
      <formula>U$17&lt;&gt;0</formula>
    </cfRule>
  </conditionalFormatting>
  <conditionalFormatting sqref="H10">
    <cfRule type="expression" dxfId="151" priority="23">
      <formula>V$17&lt;&gt;0</formula>
    </cfRule>
  </conditionalFormatting>
  <conditionalFormatting sqref="H9">
    <cfRule type="expression" dxfId="150" priority="24">
      <formula>W$17&lt;&gt;0</formula>
    </cfRule>
  </conditionalFormatting>
  <conditionalFormatting sqref="I14">
    <cfRule type="expression" dxfId="149" priority="25">
      <formula>R$17&lt;&gt;0</formula>
    </cfRule>
  </conditionalFormatting>
  <conditionalFormatting sqref="I13">
    <cfRule type="expression" dxfId="148" priority="26">
      <formula>S$17&lt;&gt;0</formula>
    </cfRule>
  </conditionalFormatting>
  <conditionalFormatting sqref="I12">
    <cfRule type="expression" dxfId="147" priority="27">
      <formula>T$17&lt;&gt;0</formula>
    </cfRule>
  </conditionalFormatting>
  <conditionalFormatting sqref="I11">
    <cfRule type="expression" dxfId="146" priority="28">
      <formula>U$17&lt;&gt;0</formula>
    </cfRule>
  </conditionalFormatting>
  <conditionalFormatting sqref="I10">
    <cfRule type="expression" dxfId="145" priority="29">
      <formula>V$17&lt;&gt;0</formula>
    </cfRule>
  </conditionalFormatting>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6" tint="0.59999389629810485"/>
  </sheetPr>
  <dimension ref="A1:F12"/>
  <sheetViews>
    <sheetView showGridLines="0" topLeftCell="A2" zoomScale="85" zoomScaleNormal="85" workbookViewId="0">
      <selection activeCell="A7" sqref="A7"/>
    </sheetView>
  </sheetViews>
  <sheetFormatPr baseColWidth="10" defaultRowHeight="23.25" x14ac:dyDescent="0.35"/>
  <cols>
    <col min="1" max="1" width="12.5" style="689" bestFit="1" customWidth="1"/>
    <col min="2" max="2" width="12" style="689"/>
    <col min="3" max="3" width="10.5" style="689" customWidth="1"/>
    <col min="4" max="4" width="71.83203125" style="689" customWidth="1"/>
    <col min="5" max="5" width="19.33203125" style="689" customWidth="1"/>
    <col min="6" max="6" width="71.83203125" style="689" customWidth="1"/>
    <col min="7" max="16384" width="12" style="689"/>
  </cols>
  <sheetData>
    <row r="1" spans="1:6" hidden="1" x14ac:dyDescent="0.35">
      <c r="B1" s="690">
        <f>COLUMN('Pres-03 - OBJ-&gt;COMP-&gt;SAV'!AI17)</f>
        <v>35</v>
      </c>
      <c r="C1" s="690">
        <f>COLUMN('Pres-03 - OBJ-&gt;COMP-&gt;SAV'!C17)</f>
        <v>3</v>
      </c>
      <c r="D1" s="690">
        <f>COLUMN('Pres-03 - OBJ-&gt;COMP-&gt;SAV'!D17)</f>
        <v>4</v>
      </c>
      <c r="E1" s="690">
        <f>COLUMN('Pres-03 - OBJ-&gt;COMP-&gt;SAV'!H16)</f>
        <v>8</v>
      </c>
      <c r="F1" s="690">
        <f>COLUMN('Pres-03 - OBJ-&gt;COMP-&gt;SAV'!I16)</f>
        <v>9</v>
      </c>
    </row>
    <row r="5" spans="1:6" ht="24" thickBot="1" x14ac:dyDescent="0.4"/>
    <row r="6" spans="1:6" ht="30" x14ac:dyDescent="0.4">
      <c r="C6" s="777" t="s">
        <v>716</v>
      </c>
      <c r="D6" s="778"/>
      <c r="E6" s="775" t="s">
        <v>717</v>
      </c>
      <c r="F6" s="776"/>
    </row>
    <row r="7" spans="1:6" ht="120" customHeight="1" thickBot="1" x14ac:dyDescent="0.4">
      <c r="A7" s="691">
        <f ca="1">VALUE(RIGHT(RIGHT(CELL("nomfichier",A1))))</f>
        <v>1</v>
      </c>
      <c r="C7" s="693" t="str">
        <f ca="1">VLOOKUP($A7,'Pres-03 - OBJ-&gt;COMP-&gt;SAV'!$A$18:$AI$33,C$1,FALSE)</f>
        <v>O1</v>
      </c>
      <c r="D7" s="696" t="str">
        <f ca="1">VLOOKUP($A7,'Pres-03 - OBJ-&gt;COMP-&gt;SAV'!$A$18:$AI$33,D$1,FALSE)</f>
        <v>Caractériser des systèmes privilégiant un usage raisonné du point de vue développement durable</v>
      </c>
      <c r="E7" s="694" t="str">
        <f ca="1">VLOOKUP($A7,'Pres-03 - OBJ-&gt;COMP-&gt;SAV'!$A$18:$AI$33,E$1,FALSE)</f>
        <v>CO1.1</v>
      </c>
      <c r="F7" s="697" t="str">
        <f ca="1">VLOOKUP($A7,'Pres-03 - OBJ-&gt;COMP-&gt;SAV'!$A$18:$AI$33,F$1,FALSE)</f>
        <v>Justifier les choix des matériaux, des structures d'un système et les énergies mises en oeuvre dans une approche de développement durable</v>
      </c>
    </row>
    <row r="8" spans="1:6" ht="136.5" customHeight="1" thickBot="1" x14ac:dyDescent="0.4">
      <c r="C8" s="695" t="s">
        <v>718</v>
      </c>
      <c r="D8" s="779" t="str">
        <f ca="1">VLOOKUP($A7,'Pres-03 - OBJ-&gt;COMP-&gt;SAV'!$A$18:$AI$33,B$1,FALSE)</f>
        <v xml:space="preserve">1.1 - Compétitivité et créativité
1.2 - Éco-conception
3.1 - Structures matérielles et/ou logicielles
</v>
      </c>
      <c r="E8" s="779"/>
      <c r="F8" s="780"/>
    </row>
    <row r="12" spans="1:6" x14ac:dyDescent="0.35">
      <c r="D12" s="692"/>
    </row>
  </sheetData>
  <mergeCells count="3">
    <mergeCell ref="E6:F6"/>
    <mergeCell ref="C6:D6"/>
    <mergeCell ref="D8:F8"/>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6" tint="0.59999389629810485"/>
  </sheetPr>
  <dimension ref="A1:F12"/>
  <sheetViews>
    <sheetView showGridLines="0" topLeftCell="A2" zoomScale="85" zoomScaleNormal="85" workbookViewId="0">
      <selection activeCell="A7" sqref="A7"/>
    </sheetView>
  </sheetViews>
  <sheetFormatPr baseColWidth="10" defaultRowHeight="23.25" x14ac:dyDescent="0.35"/>
  <cols>
    <col min="1" max="1" width="12.5" style="689" bestFit="1" customWidth="1"/>
    <col min="2" max="2" width="12" style="689"/>
    <col min="3" max="3" width="10.5" style="689" customWidth="1"/>
    <col min="4" max="4" width="71.83203125" style="689" customWidth="1"/>
    <col min="5" max="5" width="19.33203125" style="689" customWidth="1"/>
    <col min="6" max="6" width="71.83203125" style="689" customWidth="1"/>
    <col min="7" max="16384" width="12" style="689"/>
  </cols>
  <sheetData>
    <row r="1" spans="1:6" hidden="1" x14ac:dyDescent="0.35">
      <c r="B1" s="690">
        <f>COLUMN('Pres-03 - OBJ-&gt;COMP-&gt;SAV'!AI17)</f>
        <v>35</v>
      </c>
      <c r="C1" s="690">
        <f>COLUMN('Pres-03 - OBJ-&gt;COMP-&gt;SAV'!C17)</f>
        <v>3</v>
      </c>
      <c r="D1" s="690">
        <f>COLUMN('Pres-03 - OBJ-&gt;COMP-&gt;SAV'!D17)</f>
        <v>4</v>
      </c>
      <c r="E1" s="690">
        <f>COLUMN('Pres-03 - OBJ-&gt;COMP-&gt;SAV'!H16)</f>
        <v>8</v>
      </c>
      <c r="F1" s="690">
        <f>COLUMN('Pres-03 - OBJ-&gt;COMP-&gt;SAV'!I16)</f>
        <v>9</v>
      </c>
    </row>
    <row r="5" spans="1:6" ht="24" thickBot="1" x14ac:dyDescent="0.4"/>
    <row r="6" spans="1:6" ht="30" x14ac:dyDescent="0.4">
      <c r="C6" s="777" t="s">
        <v>716</v>
      </c>
      <c r="D6" s="778"/>
      <c r="E6" s="775" t="s">
        <v>717</v>
      </c>
      <c r="F6" s="776"/>
    </row>
    <row r="7" spans="1:6" ht="120" customHeight="1" thickBot="1" x14ac:dyDescent="0.4">
      <c r="A7" s="691">
        <f ca="1">VALUE(RIGHT(RIGHT(CELL("nomfichier",A1))))</f>
        <v>2</v>
      </c>
      <c r="C7" s="693" t="str">
        <f ca="1">VLOOKUP($A7,'Pres-03 - OBJ-&gt;COMP-&gt;SAV'!$A$18:$AI$33,C$1,FALSE)</f>
        <v>O2</v>
      </c>
      <c r="D7" s="696" t="str">
        <f ca="1">VLOOKUP($A7,'Pres-03 - OBJ-&gt;COMP-&gt;SAV'!$A$18:$AI$33,D$1,FALSE)</f>
        <v>Identifier les éléments permettant la limitation de l’Impact environnemental d’un système et de ses constituants</v>
      </c>
      <c r="E7" s="694" t="str">
        <f ca="1">VLOOKUP($A7,'Pres-03 - OBJ-&gt;COMP-&gt;SAV'!$A$18:$AI$33,E$1,FALSE)</f>
        <v>CO2.2</v>
      </c>
      <c r="F7" s="697" t="str">
        <f ca="1">VLOOKUP($A7,'Pres-03 - OBJ-&gt;COMP-&gt;SAV'!$A$18:$AI$33,F$1,FALSE)</f>
        <v>Justifier les solutions constructives d'un système au regard des impacts environnementaux et économiques engendrés tout au long de son cycle de vie</v>
      </c>
    </row>
    <row r="8" spans="1:6" ht="136.5" customHeight="1" thickBot="1" x14ac:dyDescent="0.4">
      <c r="C8" s="695" t="s">
        <v>718</v>
      </c>
      <c r="D8" s="779" t="str">
        <f ca="1">VLOOKUP($A7,'Pres-03 - OBJ-&gt;COMP-&gt;SAV'!$A$18:$AI$33,B$1,FALSE)</f>
        <v xml:space="preserve">1.1 - Compétitivité et créativité
3.1 - Structures matérielles et/ou logicielles
3.2 - Constituants d’un système
</v>
      </c>
      <c r="E8" s="779"/>
      <c r="F8" s="780"/>
    </row>
    <row r="12" spans="1:6" x14ac:dyDescent="0.35">
      <c r="D12" s="692"/>
    </row>
  </sheetData>
  <mergeCells count="3">
    <mergeCell ref="C6:D6"/>
    <mergeCell ref="E6:F6"/>
    <mergeCell ref="D8:F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6" tint="0.59999389629810485"/>
  </sheetPr>
  <dimension ref="A1:F12"/>
  <sheetViews>
    <sheetView showGridLines="0" topLeftCell="A2" zoomScale="85" zoomScaleNormal="85" workbookViewId="0">
      <selection activeCell="A7" sqref="A7"/>
    </sheetView>
  </sheetViews>
  <sheetFormatPr baseColWidth="10" defaultRowHeight="23.25" x14ac:dyDescent="0.35"/>
  <cols>
    <col min="1" max="1" width="12.5" style="689" bestFit="1" customWidth="1"/>
    <col min="2" max="2" width="12" style="689"/>
    <col min="3" max="3" width="10.5" style="689" customWidth="1"/>
    <col min="4" max="4" width="71.83203125" style="689" customWidth="1"/>
    <col min="5" max="5" width="19.33203125" style="689" customWidth="1"/>
    <col min="6" max="6" width="71.83203125" style="689" customWidth="1"/>
    <col min="7" max="16384" width="12" style="689"/>
  </cols>
  <sheetData>
    <row r="1" spans="1:6" hidden="1" x14ac:dyDescent="0.35">
      <c r="B1" s="690">
        <f>COLUMN('Pres-03 - OBJ-&gt;COMP-&gt;SAV'!AI17)</f>
        <v>35</v>
      </c>
      <c r="C1" s="690">
        <f>COLUMN('Pres-03 - OBJ-&gt;COMP-&gt;SAV'!C17)</f>
        <v>3</v>
      </c>
      <c r="D1" s="690">
        <f>COLUMN('Pres-03 - OBJ-&gt;COMP-&gt;SAV'!D17)</f>
        <v>4</v>
      </c>
      <c r="E1" s="690">
        <f>COLUMN('Pres-03 - OBJ-&gt;COMP-&gt;SAV'!H16)</f>
        <v>8</v>
      </c>
      <c r="F1" s="690">
        <f>COLUMN('Pres-03 - OBJ-&gt;COMP-&gt;SAV'!I16)</f>
        <v>9</v>
      </c>
    </row>
    <row r="5" spans="1:6" ht="24" thickBot="1" x14ac:dyDescent="0.4"/>
    <row r="6" spans="1:6" ht="30" x14ac:dyDescent="0.4">
      <c r="C6" s="777" t="s">
        <v>716</v>
      </c>
      <c r="D6" s="778"/>
      <c r="E6" s="775" t="s">
        <v>717</v>
      </c>
      <c r="F6" s="776"/>
    </row>
    <row r="7" spans="1:6" ht="120" customHeight="1" thickBot="1" x14ac:dyDescent="0.4">
      <c r="A7" s="691">
        <f ca="1">VALUE(RIGHT(RIGHT(CELL("nomfichier",A1))))</f>
        <v>3</v>
      </c>
      <c r="C7" s="693" t="str">
        <f ca="1">VLOOKUP($A7,'Pres-03 - OBJ-&gt;COMP-&gt;SAV'!$A$18:$AI$33,C$1,FALSE)</f>
        <v>O5</v>
      </c>
      <c r="D7" s="696" t="str">
        <f ca="1">VLOOKUP($A7,'Pres-03 - OBJ-&gt;COMP-&gt;SAV'!$A$18:$AI$33,D$1,FALSE)</f>
        <v>Utiliser un modèle de comportement pour prédire un fonctionnement ou valider une performance</v>
      </c>
      <c r="E7" s="694" t="str">
        <f ca="1">VLOOKUP($A7,'Pres-03 - OBJ-&gt;COMP-&gt;SAV'!$A$18:$AI$33,E$1,FALSE)</f>
        <v>CO5.3</v>
      </c>
      <c r="F7" s="697" t="str">
        <f ca="1">VLOOKUP($A7,'Pres-03 - OBJ-&gt;COMP-&gt;SAV'!$A$18:$AI$33,F$1,FALSE)</f>
        <v>Evaluer un écart entre le comportement du réel et le comportement du modèle en fonction des paramètres proposés</v>
      </c>
    </row>
    <row r="8" spans="1:6" ht="136.5" customHeight="1" thickBot="1" x14ac:dyDescent="0.4">
      <c r="C8" s="695" t="s">
        <v>718</v>
      </c>
      <c r="D8" s="779" t="str">
        <f ca="1">VLOOKUP($A7,'Pres-03 - OBJ-&gt;COMP-&gt;SAV'!$A$18:$AI$33,B$1,FALSE)</f>
        <v xml:space="preserve">2.3 - Approche comportementale
</v>
      </c>
      <c r="E8" s="779"/>
      <c r="F8" s="780"/>
    </row>
    <row r="12" spans="1:6" x14ac:dyDescent="0.35">
      <c r="D12" s="692"/>
    </row>
  </sheetData>
  <mergeCells count="3">
    <mergeCell ref="C6:D6"/>
    <mergeCell ref="E6:F6"/>
    <mergeCell ref="D8:F8"/>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I13"/>
  <sheetViews>
    <sheetView zoomScale="115" zoomScaleNormal="115" workbookViewId="0">
      <selection activeCell="D8" sqref="D8:I13"/>
    </sheetView>
  </sheetViews>
  <sheetFormatPr baseColWidth="10" defaultRowHeight="12.75" x14ac:dyDescent="0.2"/>
  <cols>
    <col min="5" max="5" width="3.6640625" customWidth="1"/>
    <col min="6" max="6" width="30.83203125" customWidth="1"/>
    <col min="7" max="7" width="21.5" customWidth="1"/>
    <col min="8" max="8" width="7.83203125" customWidth="1"/>
    <col min="9" max="9" width="38.1640625" customWidth="1"/>
  </cols>
  <sheetData>
    <row r="1" spans="1:9" x14ac:dyDescent="0.2">
      <c r="B1" s="595">
        <f>COLUMN('Pres-03 - OBJ-&gt;COMP-&gt;SAV'!AI17)</f>
        <v>35</v>
      </c>
      <c r="C1" s="595">
        <f>COLUMN('Pres-03 - OBJ-&gt;COMP-&gt;SAV'!C17)</f>
        <v>3</v>
      </c>
      <c r="D1" s="595">
        <f>COLUMN('Pres-03 - OBJ-&gt;COMP-&gt;SAV'!D17)</f>
        <v>4</v>
      </c>
      <c r="E1" s="595">
        <f>COLUMN('Pres-03 - OBJ-&gt;COMP-&gt;SAV'!H16)</f>
        <v>8</v>
      </c>
      <c r="F1" s="595">
        <f>COLUMN('Pres-03 - OBJ-&gt;COMP-&gt;SAV'!I16)</f>
        <v>9</v>
      </c>
    </row>
    <row r="2" spans="1:9" x14ac:dyDescent="0.2">
      <c r="A2" s="568">
        <f>MATCH(E4,'Pres-04-Deroul'!A:A,0)</f>
        <v>3</v>
      </c>
      <c r="D2" s="568"/>
      <c r="F2" s="568">
        <f>COLUMN('Pres-04-Deroul'!G:G)-COLUMN('Pres-04-Deroul'!$E:$E)</f>
        <v>2</v>
      </c>
      <c r="G2" s="568">
        <f>COLUMN('Pres-04-Deroul'!Z:Z)-COLUMN('Pres-04-Deroul'!$E:$E)</f>
        <v>21</v>
      </c>
      <c r="H2" s="568">
        <f>COLUMN('Pres-04-Deroul'!AG:AG)-COLUMN('Pres-04-Deroul'!$E:$E)</f>
        <v>28</v>
      </c>
      <c r="I2" s="568">
        <f>COLUMN('Pres-04-Deroul'!AJ:AJ)-COLUMN('Pres-04-Deroul'!$E:$E)</f>
        <v>31</v>
      </c>
    </row>
    <row r="3" spans="1:9" x14ac:dyDescent="0.2">
      <c r="A3" s="568">
        <f>INDEX('Pres-04-Deroul'!A:B,'Séance n°X (2)'!A2,2)</f>
        <v>5</v>
      </c>
    </row>
    <row r="4" spans="1:9" x14ac:dyDescent="0.2">
      <c r="B4" s="688">
        <v>2</v>
      </c>
      <c r="D4" t="s">
        <v>808</v>
      </c>
      <c r="E4">
        <v>1</v>
      </c>
      <c r="F4" t="str">
        <f>INDEX('Pres-04-Deroul'!$A:$BU,$A$2,$A$3+F2)</f>
        <v xml:space="preserve">Activité de lancement </v>
      </c>
      <c r="G4" t="str">
        <f>INDEX('Pres-04-Deroul'!$A:$BU,$A$2,$A$3+G2)</f>
        <v>Classe entière</v>
      </c>
      <c r="H4" t="str">
        <f>INDEX('Pres-04-Deroul'!$A:$BU,$A$2,$A$3+H2)</f>
        <v>1h</v>
      </c>
      <c r="I4" t="str">
        <f>INDEX('Pres-04-Deroul'!$A:$BU,$A$2,$A$3+I2)</f>
        <v>Lancement de la séquence</v>
      </c>
    </row>
    <row r="5" spans="1:9" x14ac:dyDescent="0.2">
      <c r="D5" s="781" t="str">
        <f>INDEX('Pres-04-Deroul'!$A:$BU,$A$2+1,$A$3+F2)</f>
        <v>Présentation de la séquence &amp; activation (utilisation d'une video). Réactivation pour l'éco-conception et le développement durable</v>
      </c>
      <c r="E5" s="781"/>
      <c r="F5" s="781"/>
      <c r="G5" s="781"/>
      <c r="H5" s="781"/>
      <c r="I5" s="781"/>
    </row>
    <row r="6" spans="1:9" x14ac:dyDescent="0.2">
      <c r="D6" s="781"/>
      <c r="E6" s="781"/>
      <c r="F6" s="781"/>
      <c r="G6" s="781"/>
      <c r="H6" s="781"/>
      <c r="I6" s="781"/>
    </row>
    <row r="8" spans="1:9" x14ac:dyDescent="0.2">
      <c r="F8" t="s">
        <v>716</v>
      </c>
    </row>
    <row r="9" spans="1:9" ht="35.25" customHeight="1" x14ac:dyDescent="0.2">
      <c r="D9" s="782" t="str">
        <f>VLOOKUP($B4,'Pres-03 - OBJ-&gt;COMP-&gt;SAV'!$A$18:$AI$33,C$1,FALSE)</f>
        <v>O2</v>
      </c>
      <c r="E9" s="782"/>
      <c r="F9" s="781" t="str">
        <f>VLOOKUP($B4,'Pres-03 - OBJ-&gt;COMP-&gt;SAV'!$A$18:$AI$33,D$1,FALSE)</f>
        <v>Identifier les éléments permettant la limitation de l’Impact environnemental d’un système et de ses constituants</v>
      </c>
      <c r="G9" s="781"/>
      <c r="H9" s="781"/>
      <c r="I9" s="781"/>
    </row>
    <row r="10" spans="1:9" x14ac:dyDescent="0.2">
      <c r="F10" t="s">
        <v>717</v>
      </c>
    </row>
    <row r="11" spans="1:9" ht="57.75" customHeight="1" x14ac:dyDescent="0.2">
      <c r="D11" s="782" t="str">
        <f>VLOOKUP($B4,'Pres-03 - OBJ-&gt;COMP-&gt;SAV'!$A$18:$AI$33,E$1,FALSE)</f>
        <v>CO2.2</v>
      </c>
      <c r="E11" s="782"/>
      <c r="F11" s="781" t="str">
        <f>VLOOKUP($B4,'Pres-03 - OBJ-&gt;COMP-&gt;SAV'!$A$18:$AI$33,F$1,FALSE)</f>
        <v>Justifier les solutions constructives d'un système au regard des impacts environnementaux et économiques engendrés tout au long de son cycle de vie</v>
      </c>
      <c r="G11" s="781"/>
      <c r="H11" s="781"/>
      <c r="I11" s="781"/>
    </row>
    <row r="12" spans="1:9" x14ac:dyDescent="0.2">
      <c r="F12" t="s">
        <v>718</v>
      </c>
    </row>
    <row r="13" spans="1:9" ht="72.75" customHeight="1" x14ac:dyDescent="0.2">
      <c r="F13" s="781" t="str">
        <f>VLOOKUP($B4,'Pres-03 - OBJ-&gt;COMP-&gt;SAV'!$A$18:$AI$33,B$1,FALSE)</f>
        <v xml:space="preserve">1.1 - Compétitivité et créativité
3.1 - Structures matérielles et/ou logicielles
3.2 - Constituants d’un système
</v>
      </c>
      <c r="G13" s="781"/>
      <c r="H13" s="781"/>
      <c r="I13" s="781"/>
    </row>
  </sheetData>
  <mergeCells count="6">
    <mergeCell ref="F13:I13"/>
    <mergeCell ref="D5:I6"/>
    <mergeCell ref="D9:E9"/>
    <mergeCell ref="F9:I9"/>
    <mergeCell ref="D11:E11"/>
    <mergeCell ref="F11:I11"/>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Feuilles de calcul</vt:lpstr>
      </vt:variant>
      <vt:variant>
        <vt:i4>41</vt:i4>
      </vt:variant>
      <vt:variant>
        <vt:lpstr>Plages nommées</vt:lpstr>
      </vt:variant>
      <vt:variant>
        <vt:i4>1</vt:i4>
      </vt:variant>
    </vt:vector>
  </HeadingPairs>
  <TitlesOfParts>
    <vt:vector size="42" baseType="lpstr">
      <vt:lpstr>HELP</vt:lpstr>
      <vt:lpstr>Pres-00</vt:lpstr>
      <vt:lpstr>Pres-01</vt:lpstr>
      <vt:lpstr>Pres-02</vt:lpstr>
      <vt:lpstr>Pres-03 - OBJ-&gt;COMP-&gt;SAV</vt:lpstr>
      <vt:lpstr>OC01</vt:lpstr>
      <vt:lpstr>OC02</vt:lpstr>
      <vt:lpstr>OC03</vt:lpstr>
      <vt:lpstr>Séance n°X (2)</vt:lpstr>
      <vt:lpstr>OC04</vt:lpstr>
      <vt:lpstr>Pres-03 - ETT Savoirs</vt:lpstr>
      <vt:lpstr>Pres-04-Deroul</vt:lpstr>
      <vt:lpstr>CI</vt:lpstr>
      <vt:lpstr>S01</vt:lpstr>
      <vt:lpstr>S02</vt:lpstr>
      <vt:lpstr>S03</vt:lpstr>
      <vt:lpstr>S04</vt:lpstr>
      <vt:lpstr>S05</vt:lpstr>
      <vt:lpstr>S06</vt:lpstr>
      <vt:lpstr>S07</vt:lpstr>
      <vt:lpstr>S08</vt:lpstr>
      <vt:lpstr>Pres-04-Séance n°X (2)</vt:lpstr>
      <vt:lpstr>Sxx</vt:lpstr>
      <vt:lpstr>Pres-05-Séquence X</vt:lpstr>
      <vt:lpstr>Pres-06-Séance X</vt:lpstr>
      <vt:lpstr>ETLV</vt:lpstr>
      <vt:lpstr>Organisation Transversal</vt:lpstr>
      <vt:lpstr>Séquence 1</vt:lpstr>
      <vt:lpstr>EdD 1</vt:lpstr>
      <vt:lpstr>Séquence 2</vt:lpstr>
      <vt:lpstr>Séquence 3</vt:lpstr>
      <vt:lpstr>Séquence 4</vt:lpstr>
      <vt:lpstr>Séquence 5</vt:lpstr>
      <vt:lpstr>Séquence 6</vt:lpstr>
      <vt:lpstr>Séquence 7</vt:lpstr>
      <vt:lpstr>Séquence 8</vt:lpstr>
      <vt:lpstr>Séquence 9</vt:lpstr>
      <vt:lpstr>Séquence 10</vt:lpstr>
      <vt:lpstr>Séquence 11</vt:lpstr>
      <vt:lpstr>ITEC</vt:lpstr>
      <vt:lpstr>Feuil2</vt:lpstr>
      <vt:lpstr>LT</vt:lpstr>
    </vt:vector>
  </TitlesOfParts>
  <Company>Rectorat de Clermont-ferrand</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Michel RAGE</dc:creator>
  <cp:lastModifiedBy>PC17ASUS</cp:lastModifiedBy>
  <cp:lastPrinted>2011-09-03T14:29:13Z</cp:lastPrinted>
  <dcterms:created xsi:type="dcterms:W3CDTF">2011-06-29T16:28:48Z</dcterms:created>
  <dcterms:modified xsi:type="dcterms:W3CDTF">2019-05-22T17:45:37Z</dcterms:modified>
</cp:coreProperties>
</file>